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q087th\Desktop\"/>
    </mc:Choice>
  </mc:AlternateContent>
  <bookViews>
    <workbookView xWindow="28680" yWindow="-120" windowWidth="29040" windowHeight="15840" activeTab="2"/>
  </bookViews>
  <sheets>
    <sheet name="LEITFADEN" sheetId="7" r:id="rId1"/>
    <sheet name="1) Kalkulation" sheetId="1" r:id="rId2"/>
    <sheet name="2) Investitionen" sheetId="2" r:id="rId3"/>
    <sheet name="3) Sachkosten" sheetId="3" r:id="rId4"/>
    <sheet name="Interna" sheetId="5" state="hidden" r:id="rId5"/>
    <sheet name="Gehälter" sheetId="11" r:id="rId6"/>
    <sheet name="Einrichtungen" sheetId="10" r:id="rId7"/>
  </sheets>
  <externalReferences>
    <externalReference r:id="rId8"/>
  </externalReferences>
  <definedNames>
    <definedName name="AfA_Einrichtung">[1]Parameter!$L:$O</definedName>
    <definedName name="BPK_h">[1]Parameter!$A$2:$B$15</definedName>
    <definedName name="_xlnm.Print_Area" localSheetId="1">'1) Kalkulation'!$A$1:$M$79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8" i="1" l="1"/>
  <c r="K63" i="1"/>
  <c r="F37" i="3" l="1"/>
  <c r="F32" i="3"/>
  <c r="F26" i="3"/>
  <c r="F20" i="3"/>
  <c r="F15" i="3"/>
  <c r="L1" i="3"/>
  <c r="K1" i="2"/>
  <c r="A1" i="3"/>
  <c r="J48" i="2"/>
  <c r="J46" i="2"/>
  <c r="E12" i="2"/>
  <c r="D12" i="2"/>
  <c r="J56" i="2" s="1"/>
  <c r="B5" i="2" a="1"/>
  <c r="B5" i="2" s="1"/>
  <c r="A1" i="2"/>
  <c r="L29" i="1"/>
  <c r="L30" i="1"/>
  <c r="L31" i="1"/>
  <c r="L32" i="1"/>
  <c r="L33" i="1"/>
  <c r="L34" i="1"/>
  <c r="L35" i="1"/>
  <c r="L28" i="1"/>
  <c r="L27" i="1"/>
  <c r="H73" i="11"/>
  <c r="I73" i="11" s="1"/>
  <c r="J73" i="11" s="1"/>
  <c r="L73" i="11" s="1"/>
  <c r="H72" i="11"/>
  <c r="I72" i="11" s="1"/>
  <c r="J72" i="11" s="1"/>
  <c r="L72" i="11" s="1"/>
  <c r="I71" i="11"/>
  <c r="J71" i="11" s="1"/>
  <c r="L71" i="11" s="1"/>
  <c r="H71" i="11"/>
  <c r="H70" i="11"/>
  <c r="I70" i="11" s="1"/>
  <c r="J70" i="11" s="1"/>
  <c r="L70" i="11" s="1"/>
  <c r="I69" i="11"/>
  <c r="J69" i="11" s="1"/>
  <c r="L69" i="11" s="1"/>
  <c r="H69" i="11"/>
  <c r="H68" i="11"/>
  <c r="I68" i="11" s="1"/>
  <c r="J68" i="11" s="1"/>
  <c r="L68" i="11" s="1"/>
  <c r="I67" i="11"/>
  <c r="J67" i="11" s="1"/>
  <c r="L67" i="11" s="1"/>
  <c r="H67" i="11"/>
  <c r="H66" i="11"/>
  <c r="I66" i="11" s="1"/>
  <c r="J66" i="11" s="1"/>
  <c r="L66" i="11" s="1"/>
  <c r="M58" i="11"/>
  <c r="N58" i="11" s="1"/>
  <c r="I58" i="11"/>
  <c r="J58" i="11" s="1"/>
  <c r="M57" i="11"/>
  <c r="N57" i="11" s="1"/>
  <c r="I57" i="11"/>
  <c r="J57" i="11" s="1"/>
  <c r="N56" i="11"/>
  <c r="M56" i="11"/>
  <c r="I56" i="11"/>
  <c r="J56" i="11" s="1"/>
  <c r="M55" i="11"/>
  <c r="N55" i="11" s="1"/>
  <c r="I55" i="11"/>
  <c r="J55" i="11" s="1"/>
  <c r="M54" i="11"/>
  <c r="N54" i="11" s="1"/>
  <c r="J54" i="11"/>
  <c r="I54" i="11"/>
  <c r="M53" i="11"/>
  <c r="N53" i="11" s="1"/>
  <c r="I53" i="11"/>
  <c r="J53" i="11" s="1"/>
  <c r="M52" i="11"/>
  <c r="N52" i="11" s="1"/>
  <c r="I52" i="11"/>
  <c r="J52" i="11" s="1"/>
  <c r="F52" i="11"/>
  <c r="B52" i="11" s="1"/>
  <c r="C52" i="11" s="1"/>
  <c r="N51" i="11"/>
  <c r="M51" i="11"/>
  <c r="I51" i="11"/>
  <c r="J51" i="11" s="1"/>
  <c r="F51" i="11"/>
  <c r="B51" i="11" s="1"/>
  <c r="C51" i="11" s="1"/>
  <c r="M50" i="11"/>
  <c r="N50" i="11" s="1"/>
  <c r="J50" i="11"/>
  <c r="I50" i="11"/>
  <c r="F50" i="11"/>
  <c r="B50" i="11"/>
  <c r="C50" i="11" s="1"/>
  <c r="M49" i="11"/>
  <c r="N49" i="11" s="1"/>
  <c r="I49" i="11"/>
  <c r="J49" i="11" s="1"/>
  <c r="F49" i="11"/>
  <c r="B49" i="11" s="1"/>
  <c r="C49" i="11" s="1"/>
  <c r="M48" i="11"/>
  <c r="N48" i="11" s="1"/>
  <c r="I48" i="11"/>
  <c r="J48" i="11" s="1"/>
  <c r="F48" i="11"/>
  <c r="B48" i="11"/>
  <c r="C48" i="11" s="1"/>
  <c r="M47" i="11"/>
  <c r="N47" i="11" s="1"/>
  <c r="J47" i="11"/>
  <c r="I47" i="11"/>
  <c r="F47" i="11"/>
  <c r="B47" i="11" s="1"/>
  <c r="C47" i="11" s="1"/>
  <c r="M46" i="11"/>
  <c r="N46" i="11" s="1"/>
  <c r="I46" i="11"/>
  <c r="J46" i="11" s="1"/>
  <c r="F46" i="11"/>
  <c r="B46" i="11" s="1"/>
  <c r="C46" i="11" s="1"/>
  <c r="M45" i="11"/>
  <c r="N45" i="11" s="1"/>
  <c r="I45" i="11"/>
  <c r="J45" i="11" s="1"/>
  <c r="F45" i="11"/>
  <c r="B45" i="11" s="1"/>
  <c r="C45" i="11" s="1"/>
  <c r="N44" i="11"/>
  <c r="M44" i="11"/>
  <c r="I44" i="11"/>
  <c r="J44" i="11" s="1"/>
  <c r="F44" i="11"/>
  <c r="B44" i="11" s="1"/>
  <c r="C44" i="11" s="1"/>
  <c r="N43" i="11"/>
  <c r="M43" i="11"/>
  <c r="I43" i="11"/>
  <c r="J43" i="11" s="1"/>
  <c r="F43" i="11"/>
  <c r="B43" i="11" s="1"/>
  <c r="C43" i="11" s="1"/>
  <c r="M42" i="11"/>
  <c r="N42" i="11" s="1"/>
  <c r="J42" i="11"/>
  <c r="I42" i="11"/>
  <c r="F42" i="11"/>
  <c r="B42" i="11" s="1"/>
  <c r="C42" i="11" s="1"/>
  <c r="N41" i="11"/>
  <c r="M41" i="11"/>
  <c r="I41" i="11"/>
  <c r="J41" i="11" s="1"/>
  <c r="F41" i="11"/>
  <c r="B41" i="11" s="1"/>
  <c r="C41" i="11" s="1"/>
  <c r="N40" i="11"/>
  <c r="M40" i="11"/>
  <c r="J40" i="11"/>
  <c r="I40" i="11"/>
  <c r="F40" i="11"/>
  <c r="B40" i="11"/>
  <c r="C40" i="11" s="1"/>
  <c r="M39" i="11"/>
  <c r="N39" i="11" s="1"/>
  <c r="J39" i="11"/>
  <c r="I39" i="11"/>
  <c r="F39" i="11"/>
  <c r="B39" i="11" s="1"/>
  <c r="C39" i="11" s="1"/>
  <c r="M38" i="11"/>
  <c r="N38" i="11" s="1"/>
  <c r="I38" i="11"/>
  <c r="J38" i="11" s="1"/>
  <c r="F38" i="11"/>
  <c r="B38" i="11" s="1"/>
  <c r="C38" i="11" s="1"/>
  <c r="M37" i="11"/>
  <c r="N37" i="11" s="1"/>
  <c r="I37" i="11"/>
  <c r="J37" i="11" s="1"/>
  <c r="F37" i="11"/>
  <c r="B37" i="11" s="1"/>
  <c r="C37" i="11" s="1"/>
  <c r="M36" i="11"/>
  <c r="N36" i="11" s="1"/>
  <c r="I36" i="11"/>
  <c r="J36" i="11" s="1"/>
  <c r="F36" i="11"/>
  <c r="B36" i="11" s="1"/>
  <c r="C36" i="11" s="1"/>
  <c r="M35" i="11"/>
  <c r="N35" i="11" s="1"/>
  <c r="I35" i="11"/>
  <c r="J35" i="11" s="1"/>
  <c r="F35" i="11"/>
  <c r="M34" i="11"/>
  <c r="N34" i="11" s="1"/>
  <c r="I34" i="11"/>
  <c r="J34" i="11" s="1"/>
  <c r="M33" i="11"/>
  <c r="N33" i="11" s="1"/>
  <c r="I33" i="11"/>
  <c r="J33" i="11" s="1"/>
  <c r="N32" i="11"/>
  <c r="M32" i="11"/>
  <c r="J32" i="11"/>
  <c r="I32" i="11"/>
  <c r="M31" i="11"/>
  <c r="N31" i="11" s="1"/>
  <c r="I31" i="11"/>
  <c r="J31" i="11" s="1"/>
  <c r="N30" i="11"/>
  <c r="M30" i="11"/>
  <c r="I30" i="11"/>
  <c r="J30" i="11" s="1"/>
  <c r="M29" i="11"/>
  <c r="N29" i="11" s="1"/>
  <c r="I29" i="11"/>
  <c r="J29" i="11" s="1"/>
  <c r="M28" i="11"/>
  <c r="N28" i="11" s="1"/>
  <c r="J28" i="11"/>
  <c r="I28" i="11"/>
  <c r="N27" i="11"/>
  <c r="M27" i="11"/>
  <c r="I27" i="11"/>
  <c r="J27" i="11" s="1"/>
  <c r="F27" i="11"/>
  <c r="F53" i="11" s="1"/>
  <c r="B53" i="11" s="1"/>
  <c r="M26" i="11"/>
  <c r="N26" i="11" s="1"/>
  <c r="I26" i="11"/>
  <c r="J26" i="11" s="1"/>
  <c r="B26" i="11"/>
  <c r="C26" i="11" s="1"/>
  <c r="N25" i="11"/>
  <c r="M25" i="11"/>
  <c r="I25" i="11"/>
  <c r="J25" i="11" s="1"/>
  <c r="B25" i="11"/>
  <c r="C25" i="11" s="1"/>
  <c r="M24" i="11"/>
  <c r="N24" i="11" s="1"/>
  <c r="J24" i="11"/>
  <c r="I24" i="11"/>
  <c r="C24" i="11"/>
  <c r="B24" i="11"/>
  <c r="M23" i="11"/>
  <c r="N23" i="11" s="1"/>
  <c r="I23" i="11"/>
  <c r="J23" i="11" s="1"/>
  <c r="B23" i="11"/>
  <c r="C23" i="11" s="1"/>
  <c r="N22" i="11"/>
  <c r="M22" i="11"/>
  <c r="I22" i="11"/>
  <c r="J22" i="11" s="1"/>
  <c r="B22" i="11"/>
  <c r="C22" i="11" s="1"/>
  <c r="M21" i="11"/>
  <c r="N21" i="11" s="1"/>
  <c r="I21" i="11"/>
  <c r="J21" i="11" s="1"/>
  <c r="B21" i="11"/>
  <c r="C21" i="11" s="1"/>
  <c r="M20" i="11"/>
  <c r="N20" i="11" s="1"/>
  <c r="J20" i="11"/>
  <c r="I20" i="11"/>
  <c r="B20" i="11"/>
  <c r="C20" i="11" s="1"/>
  <c r="M19" i="11"/>
  <c r="N19" i="11" s="1"/>
  <c r="I19" i="11"/>
  <c r="J19" i="11" s="1"/>
  <c r="C19" i="11"/>
  <c r="B19" i="11"/>
  <c r="N18" i="11"/>
  <c r="M18" i="11"/>
  <c r="I18" i="11"/>
  <c r="J18" i="11" s="1"/>
  <c r="B18" i="11"/>
  <c r="C18" i="11" s="1"/>
  <c r="M17" i="11"/>
  <c r="N17" i="11" s="1"/>
  <c r="J17" i="11"/>
  <c r="I17" i="11"/>
  <c r="B17" i="11"/>
  <c r="C17" i="11" s="1"/>
  <c r="M16" i="11"/>
  <c r="N16" i="11" s="1"/>
  <c r="I16" i="11"/>
  <c r="J16" i="11" s="1"/>
  <c r="B16" i="11"/>
  <c r="C16" i="11" s="1"/>
  <c r="M15" i="11"/>
  <c r="N15" i="11" s="1"/>
  <c r="I15" i="11"/>
  <c r="J15" i="11" s="1"/>
  <c r="C15" i="11"/>
  <c r="B15" i="11"/>
  <c r="M14" i="11"/>
  <c r="N14" i="11" s="1"/>
  <c r="I14" i="11"/>
  <c r="J14" i="11" s="1"/>
  <c r="B14" i="11"/>
  <c r="C14" i="11" s="1"/>
  <c r="N13" i="11"/>
  <c r="M13" i="11"/>
  <c r="J13" i="11"/>
  <c r="I13" i="11"/>
  <c r="B13" i="11"/>
  <c r="C13" i="11" s="1"/>
  <c r="M12" i="11"/>
  <c r="N12" i="11" s="1"/>
  <c r="I12" i="11"/>
  <c r="J12" i="11" s="1"/>
  <c r="C12" i="11"/>
  <c r="B12" i="11"/>
  <c r="M11" i="11"/>
  <c r="N11" i="11" s="1"/>
  <c r="I11" i="11"/>
  <c r="J11" i="11" s="1"/>
  <c r="B11" i="11"/>
  <c r="C11" i="11" s="1"/>
  <c r="M10" i="11"/>
  <c r="N10" i="11" s="1"/>
  <c r="I10" i="11"/>
  <c r="J10" i="11" s="1"/>
  <c r="B10" i="11"/>
  <c r="C10" i="11" s="1"/>
  <c r="J47" i="2" l="1"/>
  <c r="J49" i="2"/>
  <c r="J50" i="2"/>
  <c r="J51" i="2"/>
  <c r="J45" i="2"/>
  <c r="C53" i="11"/>
  <c r="C62" i="11"/>
  <c r="B27" i="11"/>
  <c r="C27" i="11" l="1"/>
  <c r="B62" i="11"/>
  <c r="M32" i="1" l="1"/>
  <c r="M33" i="1"/>
  <c r="M34" i="1"/>
  <c r="M35" i="1"/>
  <c r="I62" i="2" l="1"/>
  <c r="I61" i="2"/>
  <c r="I60" i="2"/>
  <c r="I59" i="2"/>
  <c r="K35" i="2"/>
  <c r="K36" i="2"/>
  <c r="K37" i="2"/>
  <c r="K38" i="2"/>
  <c r="K39" i="2"/>
  <c r="K40" i="2"/>
  <c r="K34" i="2"/>
  <c r="I46" i="2"/>
  <c r="I47" i="2"/>
  <c r="I48" i="2"/>
  <c r="K65" i="2" l="1"/>
  <c r="M44" i="1"/>
  <c r="I56" i="2"/>
  <c r="K56" i="2" s="1"/>
  <c r="I58" i="2" l="1"/>
  <c r="I57" i="2"/>
  <c r="I51" i="2"/>
  <c r="I50" i="2"/>
  <c r="I49" i="2"/>
  <c r="I45" i="2"/>
  <c r="H17" i="1" l="1"/>
  <c r="K28" i="1"/>
  <c r="K29" i="1"/>
  <c r="K30" i="1"/>
  <c r="K31" i="1"/>
  <c r="K32" i="1"/>
  <c r="K33" i="1"/>
  <c r="K34" i="1"/>
  <c r="K35" i="1"/>
  <c r="K27" i="1"/>
  <c r="M22" i="1" l="1"/>
  <c r="M20" i="1" s="1"/>
  <c r="M27" i="1" l="1"/>
  <c r="M30" i="1"/>
  <c r="M29" i="1"/>
  <c r="M31" i="1" l="1"/>
  <c r="M28" i="1" l="1"/>
  <c r="M39" i="1" s="1"/>
  <c r="B9" i="2"/>
  <c r="B7" i="2"/>
  <c r="B9" i="3"/>
  <c r="B7" i="3"/>
  <c r="B5" i="3"/>
  <c r="F12" i="3"/>
  <c r="E12" i="3"/>
  <c r="K45" i="2" l="1"/>
  <c r="K50" i="2"/>
  <c r="K51" i="2"/>
  <c r="K49" i="2"/>
  <c r="K46" i="2"/>
  <c r="J57" i="2"/>
  <c r="K57" i="2" s="1"/>
  <c r="K48" i="2"/>
  <c r="K47" i="2"/>
  <c r="J59" i="2"/>
  <c r="K59" i="2" s="1"/>
  <c r="J60" i="2"/>
  <c r="K60" i="2" s="1"/>
  <c r="J61" i="2"/>
  <c r="K61" i="2" s="1"/>
  <c r="J62" i="2"/>
  <c r="K62" i="2" s="1"/>
  <c r="J58" i="2"/>
  <c r="K58" i="2" s="1"/>
  <c r="K12" i="2"/>
  <c r="M56" i="1" l="1"/>
  <c r="M55" i="1"/>
  <c r="M54" i="1"/>
  <c r="M53" i="1"/>
  <c r="M52" i="1"/>
  <c r="A4" i="3"/>
  <c r="O25" i="2"/>
  <c r="E25" i="2"/>
  <c r="B56" i="1"/>
  <c r="B55" i="1"/>
  <c r="B54" i="1"/>
  <c r="B53" i="1"/>
  <c r="B52" i="1"/>
  <c r="M58" i="1" l="1"/>
  <c r="K66" i="2" l="1"/>
  <c r="M45" i="1" s="1"/>
  <c r="M37" i="1"/>
  <c r="M17" i="2"/>
  <c r="M36" i="1" l="1"/>
  <c r="P17" i="2"/>
  <c r="P25" i="2" s="1"/>
  <c r="M25" i="2"/>
  <c r="Q17" i="2"/>
  <c r="M47" i="1" l="1"/>
  <c r="M61" i="1" l="1"/>
  <c r="K64" i="1" s="1"/>
  <c r="K65" i="1" l="1"/>
  <c r="M64" i="1" s="1"/>
  <c r="M63" i="1" l="1"/>
  <c r="M65" i="1"/>
  <c r="M66" i="1" l="1"/>
  <c r="M67" i="1" l="1"/>
  <c r="M69" i="1" s="1"/>
  <c r="M5" i="2"/>
  <c r="L5" i="2"/>
  <c r="K5" i="2"/>
  <c r="J5" i="2"/>
  <c r="I5" i="2"/>
  <c r="H5" i="2"/>
  <c r="G5" i="2"/>
  <c r="F5" i="2"/>
  <c r="E5" i="2"/>
  <c r="D5" i="2"/>
  <c r="C5" i="2"/>
</calcChain>
</file>

<file path=xl/comments1.xml><?xml version="1.0" encoding="utf-8"?>
<comments xmlns="http://schemas.openxmlformats.org/spreadsheetml/2006/main">
  <authors>
    <author>Weber Gertraud</author>
  </authors>
  <commentList>
    <comment ref="A6" authorId="0" shapeId="0">
      <text>
        <r>
          <rPr>
            <b/>
            <sz val="9"/>
            <color indexed="81"/>
            <rFont val="Segoe UI"/>
            <family val="2"/>
          </rPr>
          <t>Weber Gertraud:</t>
        </r>
        <r>
          <rPr>
            <sz val="9"/>
            <color indexed="81"/>
            <rFont val="Segoe UI"/>
            <family val="2"/>
          </rPr>
          <t xml:space="preserve">
Alle Institute /KSt einfügen Drop down
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<sst xmlns="http://schemas.openxmlformats.org/spreadsheetml/2006/main" count="640" uniqueCount="360">
  <si>
    <t>Projekttitel:</t>
  </si>
  <si>
    <t>von</t>
  </si>
  <si>
    <t>bis</t>
  </si>
  <si>
    <t>Projektlaufzeit</t>
  </si>
  <si>
    <t>1. Personalkosten</t>
  </si>
  <si>
    <t>3. Sachkosten (Tab.-Blatt "Sachkosten" verwenden)</t>
  </si>
  <si>
    <t>aus Sachkosten</t>
  </si>
  <si>
    <t>Sachkosten gesamt:</t>
  </si>
  <si>
    <t>Projektlaufzeit in Monaten</t>
  </si>
  <si>
    <t>Investitionen zwischen 150 € und 1.000 € (netto)</t>
  </si>
  <si>
    <t>Bezeichnung</t>
  </si>
  <si>
    <t>Anschaffungs- datum</t>
  </si>
  <si>
    <t>geschätzer Kaufpreis (brutto)</t>
  </si>
  <si>
    <t>Nutzungs- dauer in Monaten</t>
  </si>
  <si>
    <t>insgesamt über Projekt finanziert</t>
  </si>
  <si>
    <t>Kostenüber- / unterdeckung</t>
  </si>
  <si>
    <t>zusätzlich zur Abschreibung über Projekt finanziert</t>
  </si>
  <si>
    <t>verbleibender Anteil Universität</t>
  </si>
  <si>
    <t>Software</t>
  </si>
  <si>
    <t>Summe Investitionen 150 bis 1.000 € Anschaffungskosten</t>
  </si>
  <si>
    <t>Verbrauchsmaterial</t>
  </si>
  <si>
    <t xml:space="preserve">Literatur </t>
  </si>
  <si>
    <t>Dienstleistungen</t>
  </si>
  <si>
    <t>Core Facilities</t>
  </si>
  <si>
    <t>Labor, Bildgebung</t>
  </si>
  <si>
    <t>Reisekosten</t>
  </si>
  <si>
    <t xml:space="preserve">Dienstreisen/Inland </t>
  </si>
  <si>
    <t xml:space="preserve">Dienstreisen/Ausland </t>
  </si>
  <si>
    <t>sonstige Ausgaben</t>
  </si>
  <si>
    <t xml:space="preserve">Gerätemieten/Leasing </t>
  </si>
  <si>
    <t xml:space="preserve">Publikationskosten </t>
  </si>
  <si>
    <t xml:space="preserve">Einrichtungen der MUI </t>
  </si>
  <si>
    <t>Institut für Medizinische Biochemie</t>
  </si>
  <si>
    <t>Institut für Neurobiochemie</t>
  </si>
  <si>
    <t>Institut für Biologische Chemie</t>
  </si>
  <si>
    <t>Institut für Zellbiologie </t>
  </si>
  <si>
    <t>Institut für Genomik und RNomik</t>
  </si>
  <si>
    <t>Institut für Molekularbiologie</t>
  </si>
  <si>
    <t>Institut für Pathophysiologie</t>
  </si>
  <si>
    <t>Institut für Entwicklungsimmunologie</t>
  </si>
  <si>
    <t>Institut für Bioinformatik </t>
  </si>
  <si>
    <t>Institut für Physiologie</t>
  </si>
  <si>
    <t>Institut für Biomedizinische Physik</t>
  </si>
  <si>
    <t>Institut für Zellgenetik</t>
  </si>
  <si>
    <t>Institut für Genetische Epidemiologie</t>
  </si>
  <si>
    <t>Institut für Humangenetik</t>
  </si>
  <si>
    <t>Institut für Klinisch-Funktionelle Anatomie</t>
  </si>
  <si>
    <t>Institut für Neuroanatomie</t>
  </si>
  <si>
    <t>Institut für Histologie und Embryologie</t>
  </si>
  <si>
    <t>Institut für Hygiene und Medizinische Mikrobiologie</t>
  </si>
  <si>
    <t>Institut für Virologie</t>
  </si>
  <si>
    <t>Institut für Medizinische Statistik und Informatik</t>
  </si>
  <si>
    <t>Institut für Gesundheitsökonomie</t>
  </si>
  <si>
    <t>Institut für Pharmakologie</t>
  </si>
  <si>
    <t>Institut für Pathologie, Neuropathologie und Molekularpathologie</t>
  </si>
  <si>
    <t>Institut für Gerichtliche Medizin</t>
  </si>
  <si>
    <t>Institut für Allgemeinmedizin</t>
  </si>
  <si>
    <t>Institut für Diversität in der Medizin</t>
  </si>
  <si>
    <t>A1 / 01</t>
  </si>
  <si>
    <t>A1 / 02</t>
  </si>
  <si>
    <t>A1 / 03</t>
  </si>
  <si>
    <t>A1 / 04</t>
  </si>
  <si>
    <t>A1 / 05</t>
  </si>
  <si>
    <t>A2 / 01</t>
  </si>
  <si>
    <t>A2 /01a</t>
  </si>
  <si>
    <t>A2 / 02</t>
  </si>
  <si>
    <t>A2 / 03</t>
  </si>
  <si>
    <t>A2 / 04</t>
  </si>
  <si>
    <t>A2 / 06</t>
  </si>
  <si>
    <t>A2 / 05</t>
  </si>
  <si>
    <t>B1 / 01</t>
  </si>
  <si>
    <t>B1 / 02</t>
  </si>
  <si>
    <t>B1 / 03</t>
  </si>
  <si>
    <t>B1 / 04</t>
  </si>
  <si>
    <t>B1 / 05</t>
  </si>
  <si>
    <t>Gehaltstabellen</t>
  </si>
  <si>
    <t>Jahresstundenzahl</t>
  </si>
  <si>
    <t>Wissenschaftliches Personal</t>
  </si>
  <si>
    <t>Einstufung</t>
  </si>
  <si>
    <t>--</t>
  </si>
  <si>
    <t>ja</t>
  </si>
  <si>
    <t>nein</t>
  </si>
  <si>
    <t xml:space="preserve">wissenschaftlich </t>
  </si>
  <si>
    <t>allgemein</t>
  </si>
  <si>
    <t xml:space="preserve">Kosten Investitionen gesamt: </t>
  </si>
  <si>
    <t>ProjektleiterIn:</t>
  </si>
  <si>
    <t>VertragspartnerIn:</t>
  </si>
  <si>
    <t>ProjektleiterIn</t>
  </si>
  <si>
    <t>Externe Tierkosten</t>
  </si>
  <si>
    <t>Unteraufträge / Subaufträge</t>
  </si>
  <si>
    <t>Sachkosten (brutto)</t>
  </si>
  <si>
    <t>C / 00</t>
  </si>
  <si>
    <t>A2 / 01a</t>
  </si>
  <si>
    <t xml:space="preserve">Wissenschaftliches Personal </t>
  </si>
  <si>
    <t>Jahres-Superbrutto [€]</t>
  </si>
  <si>
    <t>Tages-Superbrutto [€]</t>
  </si>
  <si>
    <t>14 x gerechnet (OHNE UEL)</t>
  </si>
  <si>
    <t>15 x gerechnet (MIT UEL)</t>
  </si>
  <si>
    <t xml:space="preserve">Allgemeines Personal </t>
  </si>
  <si>
    <t>I / 0</t>
  </si>
  <si>
    <t>IIa / 0</t>
  </si>
  <si>
    <t>IIb / 0</t>
  </si>
  <si>
    <t>IIIa / 0</t>
  </si>
  <si>
    <t>IIIb / 0</t>
  </si>
  <si>
    <t>Iva / 0</t>
  </si>
  <si>
    <t>Ivb / 0</t>
  </si>
  <si>
    <t>V / 0</t>
  </si>
  <si>
    <t>I / 1</t>
  </si>
  <si>
    <t>IIa / 2</t>
  </si>
  <si>
    <t>IIb / 3</t>
  </si>
  <si>
    <t>IIIa / 4</t>
  </si>
  <si>
    <t>IIIb / 5</t>
  </si>
  <si>
    <t>IIa / 1</t>
  </si>
  <si>
    <t>IIb / 1</t>
  </si>
  <si>
    <t>IIIa / 1</t>
  </si>
  <si>
    <t>IIIb / 1</t>
  </si>
  <si>
    <t>Iva / 1</t>
  </si>
  <si>
    <t>Ivb / 1</t>
  </si>
  <si>
    <t>V / 1</t>
  </si>
  <si>
    <t>I / 2</t>
  </si>
  <si>
    <t>IIb / 2</t>
  </si>
  <si>
    <t>IIIa / 2</t>
  </si>
  <si>
    <t>IIIb / 2</t>
  </si>
  <si>
    <t>Iva / 2</t>
  </si>
  <si>
    <t>Ivb / 2</t>
  </si>
  <si>
    <t>V / 2</t>
  </si>
  <si>
    <t>I / 3</t>
  </si>
  <si>
    <t>IIa / 3</t>
  </si>
  <si>
    <t>IIIa / 3</t>
  </si>
  <si>
    <t>IIIb / 3</t>
  </si>
  <si>
    <t>Iva / 3</t>
  </si>
  <si>
    <t>Ivb / 3</t>
  </si>
  <si>
    <t>V / 3</t>
  </si>
  <si>
    <t>I / 4</t>
  </si>
  <si>
    <t>IIa / 4</t>
  </si>
  <si>
    <t>IIb / 4</t>
  </si>
  <si>
    <t>IIIb / 4</t>
  </si>
  <si>
    <t>Iva / 4</t>
  </si>
  <si>
    <t>Ivb / 4</t>
  </si>
  <si>
    <t>V / 4</t>
  </si>
  <si>
    <t>I / 5</t>
  </si>
  <si>
    <t>IIa / 5</t>
  </si>
  <si>
    <t>IIb / 5</t>
  </si>
  <si>
    <t>IIIa / 5</t>
  </si>
  <si>
    <t>I / 6</t>
  </si>
  <si>
    <t>IIa / 6</t>
  </si>
  <si>
    <t>IIb / 6</t>
  </si>
  <si>
    <t>I / 7</t>
  </si>
  <si>
    <t>1.</t>
  </si>
  <si>
    <t>1) Kalkulation</t>
  </si>
  <si>
    <t>2) Investitionen</t>
  </si>
  <si>
    <t>3) Sachkosten</t>
  </si>
  <si>
    <t xml:space="preserve">2. </t>
  </si>
  <si>
    <t>3.</t>
  </si>
  <si>
    <t>Tabellenblatt 1: Kalkulation</t>
  </si>
  <si>
    <t>Einrichtung über das Dropdown-Menü auswählen</t>
  </si>
  <si>
    <t>Projekttitel, Vertragspartner und Projektleiter und Projektlaufzeit eintragen</t>
  </si>
  <si>
    <t>Allgemeine
Angaben</t>
  </si>
  <si>
    <t>1. Personal-
kosten</t>
  </si>
  <si>
    <t>Name der / des Mitarbeiter/in</t>
  </si>
  <si>
    <t xml:space="preserve">Gehaltsgruppe mit Hilfe des Dropdownmenüs auswählen </t>
  </si>
  <si>
    <r>
      <rPr>
        <b/>
        <sz val="8"/>
        <color theme="1"/>
        <rFont val="Arial"/>
        <family val="2"/>
      </rPr>
      <t>2. Abschreibungen für Investitionen</t>
    </r>
    <r>
      <rPr>
        <sz val="11"/>
        <color theme="1"/>
        <rFont val="Arial"/>
        <family val="2"/>
      </rPr>
      <t xml:space="preserve"> und </t>
    </r>
    <r>
      <rPr>
        <b/>
        <sz val="8"/>
        <color theme="1"/>
        <rFont val="Arial"/>
        <family val="2"/>
      </rPr>
      <t>3. Sachkosten</t>
    </r>
    <r>
      <rPr>
        <sz val="11"/>
        <color theme="1"/>
        <rFont val="Arial"/>
        <family val="2"/>
      </rPr>
      <t xml:space="preserve"> werden später automatisch generiert</t>
    </r>
  </si>
  <si>
    <t>4.</t>
  </si>
  <si>
    <t>Tabellenblatt 2: Investitionen</t>
  </si>
  <si>
    <t>Gesamtkosten</t>
  </si>
  <si>
    <t>5.</t>
  </si>
  <si>
    <t xml:space="preserve">Tabellenblatt 3: Sachkosten </t>
  </si>
  <si>
    <t>6.</t>
  </si>
  <si>
    <t>VertragspartnerIn</t>
  </si>
  <si>
    <t>Verbrauchsmaterial gesamt</t>
  </si>
  <si>
    <t>Tierhaus (Unit: Käfig)</t>
  </si>
  <si>
    <t>Nichtunternehmer gem. Art 13 Abs 2 MwSt‐RL 2006/112/EG (§6 Abs 1 Z 11 UStG, USt-RL RZ 270) - Universitäten sind juristische Personen des öffentlichen Rechts</t>
  </si>
  <si>
    <t>Univ.-Klinik für Visceral-, Transplantations- und Thoraxchirurgie</t>
  </si>
  <si>
    <t>Univ.-Klinik für Herzchirurgie</t>
  </si>
  <si>
    <t>Univ.-Klinik für Gefäßchirurgie</t>
  </si>
  <si>
    <t>Univ.-Klinik für Plastische, Rekonstruktive und Ästhetische Chirurgie</t>
  </si>
  <si>
    <t>Univ.-Klinik für Orthopädie und Traumatologie</t>
  </si>
  <si>
    <t>Univ.-Klinik für Urologie</t>
  </si>
  <si>
    <t>Univ.-Klinik für Anästhesie und Intensivmedizin</t>
  </si>
  <si>
    <t>Univ.-Klinik für Innere Medizin I</t>
  </si>
  <si>
    <t>Univ.-Klinik für Innere Medizin II</t>
  </si>
  <si>
    <t>Univ.-Klinik für Innere Medizin III</t>
  </si>
  <si>
    <t>Univ.-Klinik für Innere Medizin IV</t>
  </si>
  <si>
    <t>Univ.-Klinik für Innere Medizin V</t>
  </si>
  <si>
    <t>Univ.-Klinik für Psychiatrie I</t>
  </si>
  <si>
    <t>Univ.-Klinik für Psychiatrie II</t>
  </si>
  <si>
    <t>Univ.-Klinik für Psychiatrie, Psychotherapie und Psychosomatik im Kindes- und Jugendalter</t>
  </si>
  <si>
    <t>Univ.-Klinik für Neurologie</t>
  </si>
  <si>
    <t>Univ.-Klinik für Neurochirurgie</t>
  </si>
  <si>
    <t>Univ.-Klinik für Gynäkologie und Geburtshilfe</t>
  </si>
  <si>
    <t>Univ.-Klinik für Gynäkologische Endokrinologie und Reproduktionsmedizin</t>
  </si>
  <si>
    <t>Univ.-Klinik für Hals-, Nasen- und Ohrenheilkunde</t>
  </si>
  <si>
    <t>Univ.-Klinik für Hör-, Stimm- und Sprachstörungen</t>
  </si>
  <si>
    <t>Univ.-Klinik für Radiologie</t>
  </si>
  <si>
    <t>Univ.-Klinik für Neuroradiologie</t>
  </si>
  <si>
    <t>Univ.-Klinik für Zahnerhaltung und Parodontologie</t>
  </si>
  <si>
    <t>Univ.-Klinik für zahnärztliche Prothetik</t>
  </si>
  <si>
    <t>Univ.-Klinik für Kieferorthopädie</t>
  </si>
  <si>
    <t>Univ.-Klinik für Mund-, Kiefer- und Gesichtschirurgie</t>
  </si>
  <si>
    <t>Pädiatrie II</t>
  </si>
  <si>
    <t xml:space="preserve">Pädiatrie III </t>
  </si>
  <si>
    <t xml:space="preserve">Pädiatrie I </t>
  </si>
  <si>
    <t>Univ.-Klinik für Nuklearmedizin</t>
  </si>
  <si>
    <t>Univ.-Klinik für Strahlentherapie-Radioonkologie</t>
  </si>
  <si>
    <t xml:space="preserve">Univ.-Klinik für Dermatologie, Venerologie und Allergologie </t>
  </si>
  <si>
    <t>Univ.-Klinik für Augenheilkunde und Optometrie</t>
  </si>
  <si>
    <t>Gemeinsame Einrichtung für Gendermedizin</t>
  </si>
  <si>
    <t>Gemeinsame Einrichtung für Neurowissenschaften</t>
  </si>
  <si>
    <t>---</t>
  </si>
  <si>
    <t>Prof. Dr. Mustermann</t>
  </si>
  <si>
    <t>Unternehmen GmbH, Straße 3, 6020 Innsbruck, Österreich</t>
  </si>
  <si>
    <t>Studentischer Mitarbeiter</t>
  </si>
  <si>
    <t>14 x gerechnet</t>
  </si>
  <si>
    <t>15 x gerechnet</t>
  </si>
  <si>
    <t>Stud. MA 
(20h / Woche)</t>
  </si>
  <si>
    <t>ff</t>
  </si>
  <si>
    <t>Forschungsunterstützende Einrichtungen (intern)</t>
  </si>
  <si>
    <t>xx</t>
  </si>
  <si>
    <t xml:space="preserve"> in Monaten</t>
  </si>
  <si>
    <t>2. Jahr in %</t>
  </si>
  <si>
    <t>3. Jahr in %</t>
  </si>
  <si>
    <t>4. Jahr in %</t>
  </si>
  <si>
    <t>5. Jahr in %</t>
  </si>
  <si>
    <t>Projektnummer im SAP:</t>
  </si>
  <si>
    <t>Sonstiges</t>
  </si>
  <si>
    <t>während 1. Jahr</t>
  </si>
  <si>
    <t>während 2. Jahr</t>
  </si>
  <si>
    <t>während 3. Jahr</t>
  </si>
  <si>
    <t>während 4. Jahr</t>
  </si>
  <si>
    <t>während 5. Jahr</t>
  </si>
  <si>
    <t>während Gesamtlaufzeit</t>
  </si>
  <si>
    <r>
      <t xml:space="preserve">
</t>
    </r>
    <r>
      <rPr>
        <b/>
        <sz val="9"/>
        <rFont val="Arial"/>
        <family val="2"/>
      </rPr>
      <t>allgemeines Personal</t>
    </r>
  </si>
  <si>
    <r>
      <t xml:space="preserve">
</t>
    </r>
    <r>
      <rPr>
        <b/>
        <sz val="9"/>
        <rFont val="Arial"/>
        <family val="2"/>
      </rPr>
      <t>wissenschaftl. Personal</t>
    </r>
  </si>
  <si>
    <t>Global finanziert      ja / nein</t>
  </si>
  <si>
    <t>Stundensatz</t>
  </si>
  <si>
    <t>Direkte Kosten</t>
  </si>
  <si>
    <r>
      <t xml:space="preserve">Gehaltsgruppe                                                                      </t>
    </r>
    <r>
      <rPr>
        <sz val="8"/>
        <rFont val="Arial"/>
        <family val="2"/>
      </rPr>
      <t xml:space="preserve">    (Dropdown-Feld)</t>
    </r>
  </si>
  <si>
    <t>lt. DM-RL</t>
  </si>
  <si>
    <t>FINANZPLAN (Kostenkalkulation) für Drittmittelprojekte</t>
  </si>
  <si>
    <t>Project staff</t>
  </si>
  <si>
    <t>Probandengelder (Patientenvergütungen)</t>
  </si>
  <si>
    <t>Honorare (Gastvortragende)</t>
  </si>
  <si>
    <t>Unterschrift Projektleiter*in</t>
  </si>
  <si>
    <t xml:space="preserve">
allgemein / wissenschaftlich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</si>
  <si>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Kaufpreis brutto (inkl. Steuern, Zoll, Zusatzkosten)</t>
    </r>
  </si>
  <si>
    <t xml:space="preserve">Hier Titel des Projekts eintragen  </t>
  </si>
  <si>
    <t>Investitionen und Anschaffungen über 1.000,00 €  (brutto)</t>
  </si>
  <si>
    <t>Datum</t>
  </si>
  <si>
    <t>Name in Blockbuchstaben</t>
  </si>
  <si>
    <t xml:space="preserve">Stunden Mitarbeiter gesamt </t>
  </si>
  <si>
    <r>
      <t>Overhead (</t>
    </r>
    <r>
      <rPr>
        <b/>
        <sz val="11"/>
        <color rgb="FF0000FF"/>
        <rFont val="Arial"/>
        <family val="2"/>
      </rPr>
      <t>indirekte</t>
    </r>
    <r>
      <rPr>
        <b/>
        <sz val="11"/>
        <rFont val="Arial"/>
        <family val="2"/>
      </rPr>
      <t xml:space="preserve"> Kosten) laut Vertrag </t>
    </r>
  </si>
  <si>
    <t xml:space="preserve"> mindestens 25%</t>
  </si>
  <si>
    <t xml:space="preserve"> mindestens 5%</t>
  </si>
  <si>
    <t>Kalkulation vor Gewinnzuschlag</t>
  </si>
  <si>
    <t xml:space="preserve">Kosten Personal gesamt: </t>
  </si>
  <si>
    <r>
      <t xml:space="preserve">Einrichtung </t>
    </r>
    <r>
      <rPr>
        <b/>
        <sz val="11"/>
        <rFont val="Arial"/>
        <family val="2"/>
      </rPr>
      <t>(Auswahl durch Dropdown)</t>
    </r>
  </si>
  <si>
    <t>Summe direkte Kosten</t>
  </si>
  <si>
    <t>Indexanpassung (Gehälter) in %</t>
  </si>
  <si>
    <t xml:space="preserve">Stunden pro Mitarbeiter*in p.a.                                                                                                                                max. Arbeitszeit 1.720 Std p.a.                                                                                     </t>
  </si>
  <si>
    <t>Permanent staff</t>
  </si>
  <si>
    <r>
      <t xml:space="preserve">permanent staff                 </t>
    </r>
    <r>
      <rPr>
        <sz val="8"/>
        <rFont val="Arial"/>
        <family val="2"/>
      </rPr>
      <t xml:space="preserve">  (Dropdown-Feld)</t>
    </r>
  </si>
  <si>
    <t>Afa pro Monat</t>
  </si>
  <si>
    <r>
      <t>Kaufpreis brutto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</si>
  <si>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t>Die gesamte neue Anlage nach Nutzungsanteil wird über das Projekt finanziert:</t>
  </si>
  <si>
    <t>Nutzungsanteil am Projekt in %</t>
  </si>
  <si>
    <t>Neue Investitionen über Projekt finanziert (je nach Vertrag wird gesamter Anschaffungswert finanziert)</t>
  </si>
  <si>
    <t>Abschreibung während Projektlaufzeit (je nach Vertrag werden die Abschreibung für neue oder für bereits vorhandene Anlagen finanziert)</t>
  </si>
  <si>
    <t>Summe Investitionen über 1.000,00 € Anschaffungskosten (1.)</t>
  </si>
  <si>
    <t>Summe Abschreibung über Projektlaufzeit (2. + 3.)</t>
  </si>
  <si>
    <t>BITTE NUR BLAUE UND GELBE FELDER AUSFÜLLEN</t>
  </si>
  <si>
    <t>ND im Projekt in Monaten</t>
  </si>
  <si>
    <t>Die Abschreibung einer bereits vorhandenen Anlage wird nach Nutzungsanteil über die Projektlaufzeit finanziert (Anschaffungsdatum liegt vor Projektbeginn)</t>
  </si>
  <si>
    <t>Die Abschreibung wird nach Nutzungsanteil über die Projektlaufzeit finanziert (Anschaffungsdatum liegt nach Projektbeginn)</t>
  </si>
  <si>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Techn. Anlagen (mit Motor) oder Software Afa = 20% p.a. (5 Jahre), unbewegl. Anlagen Afa = 10% p.a. (10 Jahre)</t>
    </r>
  </si>
  <si>
    <r>
      <t>Techn. Anlage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     </t>
    </r>
    <r>
      <rPr>
        <sz val="8"/>
        <rFont val="Arial"/>
        <family val="2"/>
      </rPr>
      <t>ND 5 Jahre                 unbewegliche Anlage                                 ND 10 Jahre</t>
    </r>
  </si>
  <si>
    <t>Kostenstelle</t>
  </si>
  <si>
    <t>Institut für Med. Statistik und Informatik</t>
  </si>
  <si>
    <t xml:space="preserve">Institut für Gesundheitsökonomie </t>
  </si>
  <si>
    <t xml:space="preserve">Institut für Molekularbiologie </t>
  </si>
  <si>
    <t xml:space="preserve">Institut für Genomik und RNomik </t>
  </si>
  <si>
    <t xml:space="preserve">Institut für Medizinische Biochemie </t>
  </si>
  <si>
    <t>Institut für Klinische Biochemie</t>
  </si>
  <si>
    <t>Institut für Molekulare Biochemie</t>
  </si>
  <si>
    <t>Institut für Zellbiologie</t>
  </si>
  <si>
    <t>Institut für Bioinformatik</t>
  </si>
  <si>
    <t xml:space="preserve">Institut für Biomedizinische Physik </t>
  </si>
  <si>
    <t xml:space="preserve">Institut für Physiologie </t>
  </si>
  <si>
    <t xml:space="preserve">Institut für Klinisch-Funktionelle Anatomie </t>
  </si>
  <si>
    <t xml:space="preserve">Institut für Histologie und Embryologie </t>
  </si>
  <si>
    <t xml:space="preserve">Institut für Neuroanatomie </t>
  </si>
  <si>
    <t xml:space="preserve">Institut für Hygiene und Medizinische Mikrobiologie </t>
  </si>
  <si>
    <t>Univ.-Klinik für Plastische, Rekonstruktive und Ästhestische Chirurgie</t>
  </si>
  <si>
    <t>Univ.-Klinik für Orthopädie</t>
  </si>
  <si>
    <t>Univ.-Klinik für Innere Medizin I (Gastroenterologie, Hepatologie und Endokrinologie)</t>
  </si>
  <si>
    <t>Univ.-Klinik für Innere Medizin III (Kardiologie und Angiologie)</t>
  </si>
  <si>
    <t>Univ.-Klinik für Innere Medizin V (Hämatologie und Onkologie)</t>
  </si>
  <si>
    <t>Univ.-Klinik für Innere Medizin IV (Nephrologie und Hypertensiologie)</t>
  </si>
  <si>
    <t>Univ.-Klinik für Innere Medizin II (Infektiologie, Immunologie, Pneumologie und Rheumatologie)</t>
  </si>
  <si>
    <t>Univ.-Klinik für Allgemeine Hals-, Nasen- und Ohrenheilkunde</t>
  </si>
  <si>
    <t xml:space="preserve">Univ.-Klinik für Radiologie </t>
  </si>
  <si>
    <t>Univ.-Klinik für Strahlentherapie und Radioonkologie</t>
  </si>
  <si>
    <t>Univ.-Klinik für Dermatologie, Venerologie und Allergologie</t>
  </si>
  <si>
    <t>Vorklinik</t>
  </si>
  <si>
    <t>Kliniken</t>
  </si>
  <si>
    <t>Univ.-Klinik für Pädiatrie I (Pädiatrie)</t>
  </si>
  <si>
    <t>Univ.-Klinik für Pädiatrie III (Kardiologie und Pneumologie)</t>
  </si>
  <si>
    <t>Univ.-Klinik für Pädiatrie II (Neonatologie)</t>
  </si>
  <si>
    <t xml:space="preserve">Geräte und Ausstattungen  über 1.000,00 €  brutto Anschaffungskosten </t>
  </si>
  <si>
    <t>§ 49 Abs. 1 - 3 KV (ab 01.02.2024)</t>
  </si>
  <si>
    <t>§ 54 Abs. 1 KV (ab 01.02.2024)</t>
  </si>
  <si>
    <t>LNK 2024</t>
  </si>
  <si>
    <t>Stunden-Superbrutto [€]</t>
  </si>
  <si>
    <t>Monatsbrutto</t>
  </si>
  <si>
    <t>Allfällige Zuschläge aufgrund zustehender Zulagen</t>
  </si>
  <si>
    <t>KV-Bestimmung</t>
  </si>
  <si>
    <t>Prozentsatz von IIIb/1</t>
  </si>
  <si>
    <t>Bruttobetrag pro Monat</t>
  </si>
  <si>
    <t>Betrag pro Monat inkl. LNK</t>
  </si>
  <si>
    <t>Jahressuperbrutto</t>
  </si>
  <si>
    <t>Stunden Superbrutto</t>
  </si>
  <si>
    <t>Schmutzzulage (12 x jährlich)</t>
  </si>
  <si>
    <t>§ 60 KV</t>
  </si>
  <si>
    <t>Infektionsgefährdungs-/Strahlengefährdungszulage klein (12 x jährlich)</t>
  </si>
  <si>
    <t>§ 59 Abs 3 KV</t>
  </si>
  <si>
    <t>Infektionsgefährdungs-/Strahlengefährdungszulage groß (12 x jährlich)</t>
  </si>
  <si>
    <t>§ 59 Abs 2 KV</t>
  </si>
  <si>
    <t>Krankenpflegezulage (14 x jährlich)</t>
  </si>
  <si>
    <t>§ 65 Abs 2 KV</t>
  </si>
  <si>
    <t>Klinikzulage klein (14 x jährlich)</t>
  </si>
  <si>
    <t>§ 65 Abs 3 lit a KV</t>
  </si>
  <si>
    <t>Klinikzulage groß (14 x jährlich)</t>
  </si>
  <si>
    <t>§ 65 Abs 3 lit b KV</t>
  </si>
  <si>
    <t>Ärztezulage klein (14 x jährlich)</t>
  </si>
  <si>
    <t>§ 68 Abs 2 KV</t>
  </si>
  <si>
    <t>Ärztezulage groß (14 x jährlich)</t>
  </si>
  <si>
    <t>lt. Personalcontrolling 09.09.2024</t>
  </si>
  <si>
    <t>-</t>
  </si>
  <si>
    <t>2. Investitionen (Tab.-Blatt "Investionen" verwenden)</t>
  </si>
  <si>
    <t>INVESTITIONSGÜTER und/oder Abschreibung</t>
  </si>
  <si>
    <t>aus Investitionen</t>
  </si>
  <si>
    <t>Basis für Stundensätze ist inkl. UEL -&gt;höherer Ansatz, aber keine Zuschläge</t>
  </si>
  <si>
    <t xml:space="preserve">Kommentare </t>
  </si>
  <si>
    <t>SACHMITTEL</t>
  </si>
  <si>
    <t>D-151000-000-000</t>
  </si>
  <si>
    <t>…</t>
  </si>
  <si>
    <t>%-Satz</t>
  </si>
  <si>
    <t>Gewinnzuschlag (verpflichtend bei Auftragsforschung)</t>
  </si>
  <si>
    <t>cc</t>
  </si>
  <si>
    <t xml:space="preserve">Name bzw. Funktion der/des Mitarbeiter*in eintragen </t>
  </si>
  <si>
    <t xml:space="preserve">Mitarbeiter*in-Stunden über Gesamtlaufzeit eintragen </t>
  </si>
  <si>
    <t>Sachkosten und eventuelle Kommentare eintragen.</t>
  </si>
  <si>
    <t>Intellectual Property (IP)-Aufschlag</t>
  </si>
  <si>
    <t>Wieder zurück auf Tabellenblatt 1 gehen: Overhead oder %-Satz des internen Kostenersatze sowie des Gewinnzuschlages und IP-Aufschlag eintragen.</t>
  </si>
  <si>
    <r>
      <t>ODER pauschaler Kostenersatz für (</t>
    </r>
    <r>
      <rPr>
        <b/>
        <sz val="11"/>
        <color rgb="FF0000FF"/>
        <rFont val="Arial"/>
        <family val="2"/>
      </rPr>
      <t>indirekte</t>
    </r>
    <r>
      <rPr>
        <b/>
        <sz val="11"/>
        <rFont val="Arial"/>
        <family val="2"/>
      </rPr>
      <t xml:space="preserve"> Kosten)</t>
    </r>
  </si>
  <si>
    <t>ODER Sonstiger Kostenersatz (z.B. Veranstaltungen)</t>
  </si>
  <si>
    <t>Bitte nur blaue und gelbe (drop-down) Felder ausfüllen.</t>
  </si>
  <si>
    <t>Die Bezeichnung der Investition mit Anschaffungsdatum, Anschaffungswert, Nutzungsanteil und Nutzungsdauer (drop-down) entsprechend der Farblegende eintragen.</t>
  </si>
  <si>
    <t xml:space="preserve">Die Tabellenblätter der Reihenfolge nach ausfüllen: </t>
  </si>
  <si>
    <t>Bitte gehen Sie folgende Schritte durch:</t>
  </si>
  <si>
    <t>Schneeberger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</si>
</sst>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#,##0.00\ [$€-1]"/>
    <numFmt numFmtId="166" formatCode="#,##0.00\ &quot;€&quot;"/>
    <numFmt numFmtId="167" formatCode="_-* #,##0.00\ [$€-1]_-;\-* #,##0.00\ [$€-1]_-;_-* &quot;-&quot;??\ [$€-1]_-;_-@_-"/>
    <numFmt numFmtId="168" formatCode="dd/mm/yy;@"/>
    <numFmt numFmtId="169" formatCode="#,##0\ &quot;€&quot;"/>
    <numFmt numFmtId="170" formatCode="_-* #,##0_-;\-* #,##0_-;_-* &quot;-&quot;??_-;_-@_-"/>
    <numFmt numFmtId="171" formatCode="0.000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sz val="11"/>
      <color theme="0"/>
      <name val="Arial"/>
      <family val="2"/>
    </font>
    <font>
      <b/>
      <sz val="11"/>
      <color indexed="12"/>
      <name val="Arial"/>
      <family val="2"/>
    </font>
    <font>
      <b/>
      <sz val="11"/>
      <color indexed="16"/>
      <name val="Arial"/>
      <family val="2"/>
    </font>
    <font>
      <sz val="11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sz val="11"/>
      <color indexed="23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0"/>
      <color indexed="14"/>
      <name val="Arial"/>
      <family val="2"/>
    </font>
    <font>
      <sz val="14"/>
      <color indexed="14"/>
      <name val="Arial"/>
      <family val="2"/>
    </font>
    <font>
      <sz val="10"/>
      <color indexed="14"/>
      <name val="Arial"/>
      <family val="2"/>
    </font>
    <font>
      <sz val="11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7E000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u/>
      <sz val="11"/>
      <name val="Arial"/>
      <family val="2"/>
    </font>
    <font>
      <u/>
      <sz val="11"/>
      <color indexed="12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b/>
      <sz val="14"/>
      <color indexed="16"/>
      <name val="Arial"/>
      <family val="2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10"/>
      <name val="Arial"/>
      <family val="2"/>
    </font>
    <font>
      <b/>
      <sz val="11"/>
      <color rgb="FF0000FF"/>
      <name val="Arial"/>
      <family val="2"/>
    </font>
    <font>
      <b/>
      <sz val="11"/>
      <color rgb="FF800000"/>
      <name val="Arial"/>
      <family val="2"/>
    </font>
    <font>
      <b/>
      <sz val="12"/>
      <color rgb="FF0000FF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800000"/>
      <name val="Arial"/>
      <family val="2"/>
    </font>
    <font>
      <sz val="11"/>
      <color rgb="FF8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AD3E0"/>
        <bgColor indexed="64"/>
      </patternFill>
    </fill>
    <fill>
      <patternFill patternType="solid">
        <fgColor rgb="FFEBE1A7"/>
        <bgColor indexed="64"/>
      </patternFill>
    </fill>
    <fill>
      <patternFill patternType="solid">
        <fgColor rgb="FF06526A"/>
        <bgColor indexed="64"/>
      </patternFill>
    </fill>
    <fill>
      <patternFill patternType="solid">
        <fgColor rgb="FF0CA6D6"/>
        <bgColor indexed="64"/>
      </patternFill>
    </fill>
    <fill>
      <patternFill patternType="solid">
        <fgColor rgb="FFA8E6FA"/>
        <bgColor indexed="64"/>
      </patternFill>
    </fill>
    <fill>
      <patternFill patternType="solid">
        <fgColor rgb="FFF907D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7F1FF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3" fillId="0" borderId="0"/>
    <xf numFmtId="44" fontId="1" fillId="0" borderId="0" applyFont="0" applyFill="0" applyBorder="0" applyAlignment="0" applyProtection="0"/>
  </cellStyleXfs>
  <cellXfs count="592">
    <xf numFmtId="0" fontId="0" fillId="0" borderId="0" xfId="0"/>
    <xf numFmtId="0" fontId="3" fillId="2" borderId="0" xfId="0" applyFont="1" applyFill="1" applyProtection="1"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3" fillId="3" borderId="0" xfId="0" applyFont="1" applyFill="1" applyProtection="1">
      <protection hidden="1"/>
    </xf>
    <xf numFmtId="0" fontId="3" fillId="0" borderId="0" xfId="0" applyFont="1" applyFill="1" applyBorder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3" borderId="6" xfId="0" applyFont="1" applyFill="1" applyBorder="1" applyProtection="1">
      <protection hidden="1"/>
    </xf>
    <xf numFmtId="0" fontId="3" fillId="2" borderId="0" xfId="0" applyFont="1" applyFill="1" applyBorder="1" applyProtection="1"/>
    <xf numFmtId="0" fontId="3" fillId="2" borderId="0" xfId="0" applyFont="1" applyFill="1" applyProtection="1"/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Protection="1">
      <protection hidden="1"/>
    </xf>
    <xf numFmtId="14" fontId="3" fillId="2" borderId="0" xfId="0" applyNumberFormat="1" applyFont="1" applyFill="1" applyBorder="1" applyProtection="1">
      <protection hidden="1"/>
    </xf>
    <xf numFmtId="3" fontId="4" fillId="2" borderId="0" xfId="0" applyNumberFormat="1" applyFont="1" applyFill="1" applyBorder="1" applyProtection="1">
      <protection hidden="1"/>
    </xf>
    <xf numFmtId="4" fontId="3" fillId="2" borderId="0" xfId="0" applyNumberFormat="1" applyFont="1" applyFill="1" applyBorder="1" applyProtection="1">
      <protection hidden="1"/>
    </xf>
    <xf numFmtId="3" fontId="3" fillId="2" borderId="0" xfId="0" applyNumberFormat="1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4" fontId="10" fillId="2" borderId="0" xfId="0" applyNumberFormat="1" applyFont="1" applyFill="1" applyBorder="1" applyAlignment="1" applyProtection="1">
      <alignment horizontal="right"/>
      <protection hidden="1"/>
    </xf>
    <xf numFmtId="4" fontId="3" fillId="2" borderId="7" xfId="0" applyNumberFormat="1" applyFont="1" applyFill="1" applyBorder="1" applyAlignment="1" applyProtection="1">
      <alignment horizontal="center" wrapText="1"/>
      <protection hidden="1"/>
    </xf>
    <xf numFmtId="4" fontId="3" fillId="2" borderId="23" xfId="0" applyNumberFormat="1" applyFont="1" applyFill="1" applyBorder="1" applyAlignment="1" applyProtection="1">
      <alignment horizontal="center" wrapText="1"/>
      <protection hidden="1"/>
    </xf>
    <xf numFmtId="14" fontId="3" fillId="5" borderId="16" xfId="0" applyNumberFormat="1" applyFont="1" applyFill="1" applyBorder="1" applyProtection="1">
      <protection hidden="1"/>
    </xf>
    <xf numFmtId="166" fontId="3" fillId="5" borderId="16" xfId="0" applyNumberFormat="1" applyFont="1" applyFill="1" applyBorder="1" applyProtection="1">
      <protection hidden="1"/>
    </xf>
    <xf numFmtId="3" fontId="3" fillId="4" borderId="16" xfId="0" applyNumberFormat="1" applyFont="1" applyFill="1" applyBorder="1" applyAlignment="1" applyProtection="1">
      <alignment horizontal="center"/>
      <protection hidden="1"/>
    </xf>
    <xf numFmtId="166" fontId="4" fillId="6" borderId="16" xfId="0" applyNumberFormat="1" applyFont="1" applyFill="1" applyBorder="1" applyProtection="1">
      <protection hidden="1"/>
    </xf>
    <xf numFmtId="166" fontId="7" fillId="6" borderId="16" xfId="0" applyNumberFormat="1" applyFont="1" applyFill="1" applyBorder="1" applyProtection="1">
      <protection hidden="1"/>
    </xf>
    <xf numFmtId="168" fontId="3" fillId="2" borderId="0" xfId="0" applyNumberFormat="1" applyFont="1" applyFill="1" applyBorder="1" applyProtection="1">
      <protection hidden="1"/>
    </xf>
    <xf numFmtId="166" fontId="3" fillId="2" borderId="0" xfId="0" applyNumberFormat="1" applyFont="1" applyFill="1" applyBorder="1" applyProtection="1">
      <protection hidden="1"/>
    </xf>
    <xf numFmtId="166" fontId="7" fillId="2" borderId="0" xfId="0" applyNumberFormat="1" applyFont="1" applyFill="1" applyBorder="1" applyProtection="1">
      <protection hidden="1"/>
    </xf>
    <xf numFmtId="4" fontId="7" fillId="2" borderId="0" xfId="0" applyNumberFormat="1" applyFont="1" applyFill="1" applyBorder="1" applyProtection="1">
      <protection hidden="1"/>
    </xf>
    <xf numFmtId="0" fontId="4" fillId="2" borderId="28" xfId="0" applyFont="1" applyFill="1" applyBorder="1" applyProtection="1">
      <protection hidden="1"/>
    </xf>
    <xf numFmtId="168" fontId="4" fillId="2" borderId="29" xfId="0" applyNumberFormat="1" applyFont="1" applyFill="1" applyBorder="1" applyProtection="1">
      <protection hidden="1"/>
    </xf>
    <xf numFmtId="166" fontId="4" fillId="6" borderId="29" xfId="0" applyNumberFormat="1" applyFont="1" applyFill="1" applyBorder="1" applyProtection="1">
      <protection hidden="1"/>
    </xf>
    <xf numFmtId="166" fontId="3" fillId="6" borderId="9" xfId="0" applyNumberFormat="1" applyFont="1" applyFill="1" applyBorder="1" applyProtection="1">
      <protection hidden="1"/>
    </xf>
    <xf numFmtId="166" fontId="7" fillId="6" borderId="9" xfId="0" applyNumberFormat="1" applyFont="1" applyFill="1" applyBorder="1" applyProtection="1">
      <protection hidden="1"/>
    </xf>
    <xf numFmtId="0" fontId="4" fillId="2" borderId="14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3" fillId="2" borderId="14" xfId="0" applyFont="1" applyFill="1" applyBorder="1" applyProtection="1">
      <protection hidden="1"/>
    </xf>
    <xf numFmtId="0" fontId="3" fillId="0" borderId="0" xfId="0" applyFont="1" applyBorder="1" applyProtection="1">
      <protection hidden="1"/>
    </xf>
    <xf numFmtId="166" fontId="3" fillId="2" borderId="14" xfId="0" applyNumberFormat="1" applyFont="1" applyFill="1" applyBorder="1" applyProtection="1">
      <protection hidden="1"/>
    </xf>
    <xf numFmtId="14" fontId="4" fillId="0" borderId="0" xfId="0" quotePrefix="1" applyNumberFormat="1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vertical="top"/>
      <protection hidden="1"/>
    </xf>
    <xf numFmtId="0" fontId="10" fillId="2" borderId="14" xfId="0" applyFont="1" applyFill="1" applyBorder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0" xfId="0" applyFill="1"/>
    <xf numFmtId="0" fontId="28" fillId="0" borderId="0" xfId="0" applyFont="1"/>
    <xf numFmtId="0" fontId="0" fillId="0" borderId="0" xfId="0" quotePrefix="1"/>
    <xf numFmtId="0" fontId="30" fillId="0" borderId="0" xfId="0" applyFont="1"/>
    <xf numFmtId="4" fontId="3" fillId="10" borderId="21" xfId="0" applyNumberFormat="1" applyFont="1" applyFill="1" applyBorder="1" applyAlignment="1" applyProtection="1">
      <alignment horizontal="center"/>
      <protection hidden="1"/>
    </xf>
    <xf numFmtId="4" fontId="3" fillId="10" borderId="35" xfId="0" applyNumberFormat="1" applyFont="1" applyFill="1" applyBorder="1" applyAlignment="1" applyProtection="1">
      <alignment horizontal="center"/>
      <protection hidden="1"/>
    </xf>
    <xf numFmtId="165" fontId="3" fillId="10" borderId="35" xfId="1" applyNumberFormat="1" applyFont="1" applyFill="1" applyBorder="1" applyAlignment="1" applyProtection="1">
      <alignment horizontal="center"/>
      <protection hidden="1"/>
    </xf>
    <xf numFmtId="4" fontId="3" fillId="10" borderId="30" xfId="0" applyNumberFormat="1" applyFont="1" applyFill="1" applyBorder="1" applyAlignment="1" applyProtection="1">
      <alignment horizontal="center"/>
      <protection hidden="1"/>
    </xf>
    <xf numFmtId="0" fontId="3" fillId="10" borderId="0" xfId="0" applyFont="1" applyFill="1" applyBorder="1" applyProtection="1">
      <protection hidden="1"/>
    </xf>
    <xf numFmtId="0" fontId="3" fillId="10" borderId="0" xfId="0" applyFont="1" applyFill="1" applyBorder="1" applyAlignment="1" applyProtection="1">
      <alignment horizontal="center"/>
      <protection hidden="1"/>
    </xf>
    <xf numFmtId="8" fontId="3" fillId="10" borderId="16" xfId="0" applyNumberFormat="1" applyFont="1" applyFill="1" applyBorder="1" applyProtection="1">
      <protection hidden="1"/>
    </xf>
    <xf numFmtId="14" fontId="4" fillId="10" borderId="0" xfId="0" quotePrefix="1" applyNumberFormat="1" applyFont="1" applyFill="1" applyBorder="1" applyAlignment="1" applyProtection="1">
      <alignment horizontal="center"/>
      <protection hidden="1"/>
    </xf>
    <xf numFmtId="44" fontId="0" fillId="11" borderId="41" xfId="1" applyFont="1" applyFill="1" applyBorder="1"/>
    <xf numFmtId="44" fontId="0" fillId="11" borderId="48" xfId="1" applyFont="1" applyFill="1" applyBorder="1"/>
    <xf numFmtId="44" fontId="0" fillId="11" borderId="40" xfId="1" applyFont="1" applyFill="1" applyBorder="1"/>
    <xf numFmtId="44" fontId="0" fillId="11" borderId="52" xfId="1" applyFont="1" applyFill="1" applyBorder="1"/>
    <xf numFmtId="44" fontId="0" fillId="11" borderId="22" xfId="1" applyFont="1" applyFill="1" applyBorder="1"/>
    <xf numFmtId="44" fontId="0" fillId="11" borderId="55" xfId="1" applyFont="1" applyFill="1" applyBorder="1"/>
    <xf numFmtId="44" fontId="0" fillId="11" borderId="21" xfId="1" applyFont="1" applyFill="1" applyBorder="1"/>
    <xf numFmtId="0" fontId="37" fillId="0" borderId="0" xfId="0" applyFont="1"/>
    <xf numFmtId="0" fontId="37" fillId="15" borderId="0" xfId="0" applyFont="1" applyFill="1"/>
    <xf numFmtId="0" fontId="3" fillId="15" borderId="0" xfId="0" applyFont="1" applyFill="1" applyBorder="1" applyProtection="1"/>
    <xf numFmtId="0" fontId="37" fillId="15" borderId="6" xfId="0" applyFont="1" applyFill="1" applyBorder="1"/>
    <xf numFmtId="0" fontId="37" fillId="15" borderId="7" xfId="0" applyFont="1" applyFill="1" applyBorder="1"/>
    <xf numFmtId="0" fontId="37" fillId="15" borderId="8" xfId="0" applyFont="1" applyFill="1" applyBorder="1"/>
    <xf numFmtId="0" fontId="37" fillId="15" borderId="0" xfId="0" applyFont="1" applyFill="1" applyBorder="1"/>
    <xf numFmtId="0" fontId="37" fillId="0" borderId="8" xfId="0" applyFont="1" applyBorder="1"/>
    <xf numFmtId="0" fontId="39" fillId="15" borderId="8" xfId="0" applyFont="1" applyFill="1" applyBorder="1"/>
    <xf numFmtId="0" fontId="38" fillId="15" borderId="8" xfId="0" applyFont="1" applyFill="1" applyBorder="1"/>
    <xf numFmtId="0" fontId="37" fillId="15" borderId="0" xfId="0" applyFont="1" applyFill="1" applyBorder="1" applyAlignment="1">
      <alignment horizontal="left"/>
    </xf>
    <xf numFmtId="0" fontId="39" fillId="15" borderId="8" xfId="0" applyFont="1" applyFill="1" applyBorder="1" applyAlignment="1">
      <alignment horizontal="center" vertical="center"/>
    </xf>
    <xf numFmtId="0" fontId="37" fillId="15" borderId="10" xfId="0" applyFont="1" applyFill="1" applyBorder="1"/>
    <xf numFmtId="0" fontId="37" fillId="15" borderId="24" xfId="0" applyFont="1" applyFill="1" applyBorder="1"/>
    <xf numFmtId="0" fontId="37" fillId="15" borderId="1" xfId="0" applyFont="1" applyFill="1" applyBorder="1"/>
    <xf numFmtId="0" fontId="37" fillId="15" borderId="23" xfId="0" applyFont="1" applyFill="1" applyBorder="1"/>
    <xf numFmtId="0" fontId="37" fillId="0" borderId="6" xfId="0" applyFont="1" applyBorder="1"/>
    <xf numFmtId="0" fontId="37" fillId="16" borderId="8" xfId="0" applyFont="1" applyFill="1" applyBorder="1"/>
    <xf numFmtId="0" fontId="37" fillId="16" borderId="0" xfId="0" applyFont="1" applyFill="1" applyBorder="1"/>
    <xf numFmtId="0" fontId="37" fillId="16" borderId="10" xfId="0" applyFont="1" applyFill="1" applyBorder="1"/>
    <xf numFmtId="0" fontId="4" fillId="2" borderId="6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7" fillId="3" borderId="0" xfId="0" applyFont="1" applyFill="1" applyBorder="1" applyProtection="1"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0" fontId="3" fillId="0" borderId="32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3" fontId="3" fillId="3" borderId="0" xfId="0" applyNumberFormat="1" applyFont="1" applyFill="1" applyBorder="1" applyProtection="1">
      <protection hidden="1"/>
    </xf>
    <xf numFmtId="164" fontId="3" fillId="3" borderId="0" xfId="0" applyNumberFormat="1" applyFont="1" applyFill="1" applyBorder="1" applyProtection="1">
      <protection hidden="1"/>
    </xf>
    <xf numFmtId="3" fontId="3" fillId="3" borderId="20" xfId="0" applyNumberFormat="1" applyFont="1" applyFill="1" applyBorder="1" applyProtection="1">
      <protection hidden="1"/>
    </xf>
    <xf numFmtId="0" fontId="12" fillId="3" borderId="0" xfId="0" applyFont="1" applyFill="1" applyBorder="1" applyAlignment="1" applyProtection="1">
      <alignment horizontal="center"/>
      <protection hidden="1"/>
    </xf>
    <xf numFmtId="4" fontId="3" fillId="3" borderId="0" xfId="0" applyNumberFormat="1" applyFont="1" applyFill="1" applyBorder="1" applyAlignment="1" applyProtection="1">
      <alignment horizontal="right" vertical="center" wrapText="1"/>
      <protection hidden="1"/>
    </xf>
    <xf numFmtId="4" fontId="10" fillId="3" borderId="3" xfId="0" applyNumberFormat="1" applyFont="1" applyFill="1" applyBorder="1" applyAlignment="1" applyProtection="1">
      <alignment horizontal="right"/>
      <protection hidden="1"/>
    </xf>
    <xf numFmtId="4" fontId="10" fillId="3" borderId="0" xfId="0" applyNumberFormat="1" applyFont="1" applyFill="1" applyBorder="1" applyAlignment="1" applyProtection="1">
      <alignment horizontal="right"/>
      <protection hidden="1"/>
    </xf>
    <xf numFmtId="0" fontId="10" fillId="3" borderId="0" xfId="0" applyFont="1" applyFill="1" applyBorder="1" applyAlignment="1" applyProtection="1">
      <alignment horizontal="center"/>
      <protection hidden="1"/>
    </xf>
    <xf numFmtId="4" fontId="10" fillId="3" borderId="20" xfId="0" applyNumberFormat="1" applyFont="1" applyFill="1" applyBorder="1" applyAlignment="1" applyProtection="1">
      <alignment horizontal="right"/>
      <protection hidden="1"/>
    </xf>
    <xf numFmtId="0" fontId="10" fillId="3" borderId="20" xfId="0" applyFont="1" applyFill="1" applyBorder="1" applyAlignment="1" applyProtection="1">
      <alignment horizontal="center"/>
      <protection hidden="1"/>
    </xf>
    <xf numFmtId="165" fontId="9" fillId="3" borderId="20" xfId="1" applyNumberFormat="1" applyFont="1" applyFill="1" applyBorder="1" applyAlignment="1" applyProtection="1">
      <alignment horizontal="center"/>
      <protection hidden="1"/>
    </xf>
    <xf numFmtId="0" fontId="10" fillId="3" borderId="0" xfId="0" applyFont="1" applyFill="1" applyBorder="1" applyProtection="1">
      <protection hidden="1"/>
    </xf>
    <xf numFmtId="165" fontId="3" fillId="3" borderId="0" xfId="1" applyNumberFormat="1" applyFont="1" applyFill="1" applyBorder="1" applyProtection="1">
      <protection hidden="1"/>
    </xf>
    <xf numFmtId="4" fontId="10" fillId="3" borderId="6" xfId="0" applyNumberFormat="1" applyFont="1" applyFill="1" applyBorder="1" applyAlignment="1" applyProtection="1">
      <alignment horizontal="right"/>
      <protection hidden="1"/>
    </xf>
    <xf numFmtId="0" fontId="10" fillId="3" borderId="6" xfId="0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4" fillId="3" borderId="21" xfId="0" applyFont="1" applyFill="1" applyBorder="1" applyProtection="1">
      <protection hidden="1"/>
    </xf>
    <xf numFmtId="4" fontId="10" fillId="3" borderId="21" xfId="0" applyNumberFormat="1" applyFont="1" applyFill="1" applyBorder="1" applyAlignment="1" applyProtection="1">
      <alignment horizontal="right"/>
      <protection hidden="1"/>
    </xf>
    <xf numFmtId="0" fontId="10" fillId="3" borderId="21" xfId="0" applyFont="1" applyFill="1" applyBorder="1" applyAlignment="1" applyProtection="1">
      <alignment horizontal="center"/>
      <protection hidden="1"/>
    </xf>
    <xf numFmtId="0" fontId="4" fillId="3" borderId="22" xfId="0" applyFont="1" applyFill="1" applyBorder="1" applyProtection="1">
      <protection hidden="1"/>
    </xf>
    <xf numFmtId="4" fontId="10" fillId="3" borderId="22" xfId="0" applyNumberFormat="1" applyFont="1" applyFill="1" applyBorder="1" applyAlignment="1" applyProtection="1">
      <alignment horizontal="right"/>
      <protection hidden="1"/>
    </xf>
    <xf numFmtId="0" fontId="10" fillId="3" borderId="22" xfId="0" applyFont="1" applyFill="1" applyBorder="1" applyAlignment="1" applyProtection="1">
      <alignment horizontal="center"/>
      <protection hidden="1"/>
    </xf>
    <xf numFmtId="165" fontId="3" fillId="0" borderId="0" xfId="0" applyNumberFormat="1" applyFont="1" applyFill="1" applyBorder="1" applyProtection="1">
      <protection hidden="1"/>
    </xf>
    <xf numFmtId="44" fontId="3" fillId="0" borderId="0" xfId="1" applyFont="1" applyFill="1" applyBorder="1" applyProtection="1">
      <protection hidden="1"/>
    </xf>
    <xf numFmtId="9" fontId="3" fillId="2" borderId="0" xfId="2" applyFont="1" applyFill="1" applyProtection="1">
      <protection hidden="1"/>
    </xf>
    <xf numFmtId="0" fontId="3" fillId="7" borderId="0" xfId="0" applyFont="1" applyFill="1" applyBorder="1" applyProtection="1">
      <protection hidden="1"/>
    </xf>
    <xf numFmtId="0" fontId="3" fillId="7" borderId="0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Protection="1"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3" fillId="0" borderId="0" xfId="0" applyFont="1" applyBorder="1" applyAlignment="1" applyProtection="1">
      <alignment wrapText="1"/>
      <protection hidden="1"/>
    </xf>
    <xf numFmtId="4" fontId="3" fillId="2" borderId="0" xfId="0" applyNumberFormat="1" applyFont="1" applyFill="1" applyBorder="1" applyAlignment="1" applyProtection="1">
      <alignment horizontal="center" wrapText="1"/>
      <protection hidden="1"/>
    </xf>
    <xf numFmtId="0" fontId="6" fillId="15" borderId="0" xfId="0" applyFont="1" applyFill="1" applyBorder="1" applyProtection="1">
      <protection hidden="1"/>
    </xf>
    <xf numFmtId="0" fontId="19" fillId="15" borderId="0" xfId="0" applyFont="1" applyFill="1" applyBorder="1" applyProtection="1">
      <protection hidden="1"/>
    </xf>
    <xf numFmtId="0" fontId="19" fillId="0" borderId="0" xfId="0" applyFont="1" applyBorder="1" applyProtection="1">
      <protection hidden="1"/>
    </xf>
    <xf numFmtId="0" fontId="20" fillId="15" borderId="0" xfId="0" applyFont="1" applyFill="1" applyBorder="1" applyProtection="1">
      <protection hidden="1"/>
    </xf>
    <xf numFmtId="0" fontId="21" fillId="15" borderId="0" xfId="0" applyFont="1" applyFill="1" applyBorder="1" applyProtection="1">
      <protection hidden="1"/>
    </xf>
    <xf numFmtId="0" fontId="17" fillId="15" borderId="0" xfId="0" applyFont="1" applyFill="1" applyBorder="1" applyProtection="1">
      <protection hidden="1"/>
    </xf>
    <xf numFmtId="0" fontId="13" fillId="15" borderId="0" xfId="0" applyFont="1" applyFill="1" applyBorder="1" applyProtection="1">
      <protection hidden="1"/>
    </xf>
    <xf numFmtId="0" fontId="22" fillId="15" borderId="0" xfId="0" applyFont="1" applyFill="1" applyBorder="1" applyProtection="1">
      <protection hidden="1"/>
    </xf>
    <xf numFmtId="0" fontId="13" fillId="0" borderId="0" xfId="0" applyFont="1" applyBorder="1" applyProtection="1">
      <protection hidden="1"/>
    </xf>
    <xf numFmtId="0" fontId="4" fillId="15" borderId="0" xfId="0" applyFont="1" applyFill="1" applyBorder="1" applyProtection="1">
      <protection hidden="1"/>
    </xf>
    <xf numFmtId="0" fontId="3" fillId="15" borderId="0" xfId="0" applyFont="1" applyFill="1" applyBorder="1" applyProtection="1">
      <protection hidden="1"/>
    </xf>
    <xf numFmtId="0" fontId="23" fillId="15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4" fontId="10" fillId="0" borderId="0" xfId="0" applyNumberFormat="1" applyFont="1" applyFill="1" applyBorder="1" applyAlignment="1" applyProtection="1">
      <alignment horizontal="right"/>
      <protection hidden="1"/>
    </xf>
    <xf numFmtId="0" fontId="24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13" fillId="0" borderId="0" xfId="0" applyFont="1" applyBorder="1" applyAlignment="1" applyProtection="1">
      <alignment vertical="top" wrapText="1"/>
      <protection hidden="1"/>
    </xf>
    <xf numFmtId="0" fontId="17" fillId="0" borderId="0" xfId="0" applyFont="1" applyFill="1" applyBorder="1" applyProtection="1">
      <protection hidden="1"/>
    </xf>
    <xf numFmtId="0" fontId="25" fillId="0" borderId="0" xfId="0" applyFont="1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24" fillId="0" borderId="0" xfId="0" applyFont="1" applyBorder="1" applyAlignment="1" applyProtection="1">
      <protection hidden="1"/>
    </xf>
    <xf numFmtId="0" fontId="13" fillId="0" borderId="0" xfId="0" applyFont="1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3" fillId="2" borderId="10" xfId="0" applyFont="1" applyFill="1" applyBorder="1" applyProtection="1"/>
    <xf numFmtId="0" fontId="3" fillId="15" borderId="6" xfId="0" applyFont="1" applyFill="1" applyBorder="1" applyProtection="1"/>
    <xf numFmtId="0" fontId="3" fillId="15" borderId="38" xfId="0" applyFont="1" applyFill="1" applyBorder="1" applyProtection="1"/>
    <xf numFmtId="0" fontId="4" fillId="15" borderId="58" xfId="0" applyFont="1" applyFill="1" applyBorder="1" applyAlignment="1" applyProtection="1">
      <alignment horizontal="center"/>
    </xf>
    <xf numFmtId="0" fontId="3" fillId="15" borderId="58" xfId="0" applyFont="1" applyFill="1" applyBorder="1" applyProtection="1"/>
    <xf numFmtId="0" fontId="3" fillId="15" borderId="7" xfId="0" applyFont="1" applyFill="1" applyBorder="1" applyProtection="1"/>
    <xf numFmtId="0" fontId="3" fillId="15" borderId="10" xfId="0" applyFont="1" applyFill="1" applyBorder="1" applyProtection="1"/>
    <xf numFmtId="0" fontId="4" fillId="15" borderId="10" xfId="0" applyFont="1" applyFill="1" applyBorder="1" applyAlignment="1" applyProtection="1">
      <alignment horizontal="left"/>
    </xf>
    <xf numFmtId="0" fontId="4" fillId="15" borderId="0" xfId="0" applyFont="1" applyFill="1" applyBorder="1" applyAlignment="1" applyProtection="1">
      <alignment horizontal="center"/>
    </xf>
    <xf numFmtId="0" fontId="37" fillId="0" borderId="0" xfId="0" applyFont="1" applyAlignment="1"/>
    <xf numFmtId="4" fontId="3" fillId="2" borderId="25" xfId="0" applyNumberFormat="1" applyFont="1" applyFill="1" applyBorder="1" applyAlignment="1" applyProtection="1">
      <alignment horizontal="center" wrapText="1"/>
      <protection hidden="1"/>
    </xf>
    <xf numFmtId="4" fontId="3" fillId="2" borderId="27" xfId="0" applyNumberFormat="1" applyFont="1" applyFill="1" applyBorder="1" applyAlignment="1" applyProtection="1">
      <alignment horizontal="center"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4" fontId="3" fillId="17" borderId="35" xfId="0" applyNumberFormat="1" applyFont="1" applyFill="1" applyBorder="1" applyAlignment="1" applyProtection="1">
      <alignment horizontal="center"/>
      <protection hidden="1"/>
    </xf>
    <xf numFmtId="4" fontId="3" fillId="17" borderId="21" xfId="0" applyNumberFormat="1" applyFont="1" applyFill="1" applyBorder="1" applyAlignment="1" applyProtection="1">
      <alignment horizontal="center"/>
      <protection hidden="1"/>
    </xf>
    <xf numFmtId="4" fontId="3" fillId="17" borderId="30" xfId="0" applyNumberFormat="1" applyFont="1" applyFill="1" applyBorder="1" applyAlignment="1" applyProtection="1">
      <alignment horizontal="center"/>
      <protection hidden="1"/>
    </xf>
    <xf numFmtId="0" fontId="3" fillId="18" borderId="35" xfId="0" applyFont="1" applyFill="1" applyBorder="1" applyAlignment="1" applyProtection="1">
      <alignment horizontal="center"/>
      <protection hidden="1"/>
    </xf>
    <xf numFmtId="0" fontId="3" fillId="18" borderId="21" xfId="0" applyFont="1" applyFill="1" applyBorder="1" applyAlignment="1" applyProtection="1">
      <alignment horizontal="center"/>
      <protection hidden="1"/>
    </xf>
    <xf numFmtId="0" fontId="3" fillId="18" borderId="30" xfId="0" applyFont="1" applyFill="1" applyBorder="1" applyAlignment="1" applyProtection="1">
      <alignment horizontal="center"/>
      <protection hidden="1"/>
    </xf>
    <xf numFmtId="3" fontId="3" fillId="18" borderId="16" xfId="0" applyNumberFormat="1" applyFont="1" applyFill="1" applyBorder="1" applyAlignment="1" applyProtection="1">
      <alignment horizontal="center"/>
      <protection hidden="1"/>
    </xf>
    <xf numFmtId="14" fontId="3" fillId="17" borderId="16" xfId="0" applyNumberFormat="1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0" fontId="3" fillId="2" borderId="12" xfId="0" applyFont="1" applyFill="1" applyBorder="1" applyAlignment="1" applyProtection="1">
      <alignment horizontal="center"/>
      <protection hidden="1"/>
    </xf>
    <xf numFmtId="0" fontId="4" fillId="3" borderId="14" xfId="0" applyFont="1" applyFill="1" applyBorder="1" applyProtection="1">
      <protection hidden="1"/>
    </xf>
    <xf numFmtId="166" fontId="43" fillId="10" borderId="0" xfId="0" applyNumberFormat="1" applyFont="1" applyFill="1" applyBorder="1" applyProtection="1">
      <protection hidden="1"/>
    </xf>
    <xf numFmtId="166" fontId="3" fillId="17" borderId="0" xfId="0" applyNumberFormat="1" applyFont="1" applyFill="1" applyBorder="1" applyProtection="1">
      <protection hidden="1"/>
    </xf>
    <xf numFmtId="0" fontId="44" fillId="0" borderId="34" xfId="3" applyFont="1" applyFill="1" applyBorder="1" applyAlignment="1" applyProtection="1">
      <protection hidden="1"/>
    </xf>
    <xf numFmtId="0" fontId="3" fillId="0" borderId="37" xfId="0" applyFont="1" applyBorder="1" applyProtection="1">
      <protection hidden="1"/>
    </xf>
    <xf numFmtId="166" fontId="3" fillId="0" borderId="0" xfId="0" applyNumberFormat="1" applyFont="1" applyFill="1" applyBorder="1" applyProtection="1">
      <protection hidden="1"/>
    </xf>
    <xf numFmtId="0" fontId="3" fillId="2" borderId="0" xfId="0" applyFont="1" applyFill="1" applyBorder="1" applyAlignment="1" applyProtection="1">
      <alignment vertical="top" wrapText="1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7" fillId="0" borderId="37" xfId="0" applyFont="1" applyBorder="1" applyProtection="1">
      <protection hidden="1"/>
    </xf>
    <xf numFmtId="0" fontId="4" fillId="15" borderId="0" xfId="0" applyFont="1" applyFill="1" applyBorder="1" applyAlignment="1" applyProtection="1">
      <alignment horizontal="left"/>
    </xf>
    <xf numFmtId="0" fontId="37" fillId="0" borderId="0" xfId="0" applyFont="1" applyBorder="1" applyProtection="1">
      <protection hidden="1"/>
    </xf>
    <xf numFmtId="0" fontId="3" fillId="3" borderId="12" xfId="0" applyFont="1" applyFill="1" applyBorder="1" applyAlignment="1" applyProtection="1">
      <alignment horizontal="right"/>
      <protection hidden="1"/>
    </xf>
    <xf numFmtId="0" fontId="3" fillId="0" borderId="14" xfId="0" applyFont="1" applyFill="1" applyBorder="1" applyProtection="1">
      <protection hidden="1"/>
    </xf>
    <xf numFmtId="0" fontId="10" fillId="2" borderId="14" xfId="0" applyFont="1" applyFill="1" applyBorder="1" applyAlignment="1" applyProtection="1">
      <alignment horizontal="center" wrapText="1"/>
      <protection hidden="1"/>
    </xf>
    <xf numFmtId="0" fontId="19" fillId="15" borderId="14" xfId="0" applyFont="1" applyFill="1" applyBorder="1" applyProtection="1">
      <protection hidden="1"/>
    </xf>
    <xf numFmtId="0" fontId="0" fillId="15" borderId="0" xfId="0" applyFill="1" applyBorder="1" applyAlignment="1" applyProtection="1">
      <protection hidden="1"/>
    </xf>
    <xf numFmtId="0" fontId="13" fillId="15" borderId="14" xfId="0" applyFont="1" applyFill="1" applyBorder="1" applyProtection="1">
      <protection hidden="1"/>
    </xf>
    <xf numFmtId="0" fontId="3" fillId="15" borderId="14" xfId="0" applyFont="1" applyFill="1" applyBorder="1" applyProtection="1">
      <protection hidden="1"/>
    </xf>
    <xf numFmtId="0" fontId="0" fillId="15" borderId="0" xfId="0" applyFill="1" applyBorder="1" applyAlignment="1"/>
    <xf numFmtId="0" fontId="37" fillId="15" borderId="0" xfId="0" applyFont="1" applyFill="1" applyAlignment="1"/>
    <xf numFmtId="0" fontId="46" fillId="19" borderId="0" xfId="0" applyFont="1" applyFill="1" applyBorder="1"/>
    <xf numFmtId="0" fontId="46" fillId="20" borderId="0" xfId="0" applyFont="1" applyFill="1" applyBorder="1"/>
    <xf numFmtId="0" fontId="46" fillId="21" borderId="0" xfId="0" applyFont="1" applyFill="1" applyBorder="1"/>
    <xf numFmtId="0" fontId="8" fillId="19" borderId="0" xfId="0" applyFont="1" applyFill="1" applyBorder="1"/>
    <xf numFmtId="0" fontId="8" fillId="20" borderId="0" xfId="0" applyFont="1" applyFill="1" applyBorder="1"/>
    <xf numFmtId="0" fontId="38" fillId="15" borderId="0" xfId="0" applyFont="1" applyFill="1" applyBorder="1"/>
    <xf numFmtId="0" fontId="8" fillId="21" borderId="0" xfId="0" applyFont="1" applyFill="1" applyBorder="1"/>
    <xf numFmtId="0" fontId="12" fillId="3" borderId="18" xfId="0" applyFont="1" applyFill="1" applyBorder="1" applyProtection="1">
      <protection hidden="1"/>
    </xf>
    <xf numFmtId="0" fontId="12" fillId="3" borderId="18" xfId="0" applyFont="1" applyFill="1" applyBorder="1" applyAlignment="1" applyProtection="1">
      <alignment horizontal="center"/>
      <protection hidden="1"/>
    </xf>
    <xf numFmtId="0" fontId="27" fillId="0" borderId="0" xfId="3" applyAlignment="1" applyProtection="1">
      <alignment horizontal="left" vertical="center" indent="1"/>
    </xf>
    <xf numFmtId="0" fontId="27" fillId="0" borderId="0" xfId="3" applyAlignment="1" applyProtection="1"/>
    <xf numFmtId="165" fontId="3" fillId="10" borderId="30" xfId="1" applyNumberFormat="1" applyFont="1" applyFill="1" applyBorder="1" applyAlignment="1" applyProtection="1">
      <alignment horizontal="center"/>
      <protection hidden="1"/>
    </xf>
    <xf numFmtId="44" fontId="0" fillId="11" borderId="59" xfId="1" applyFont="1" applyFill="1" applyBorder="1"/>
    <xf numFmtId="44" fontId="0" fillId="11" borderId="18" xfId="1" applyFont="1" applyFill="1" applyBorder="1"/>
    <xf numFmtId="44" fontId="0" fillId="11" borderId="28" xfId="1" applyFont="1" applyFill="1" applyBorder="1"/>
    <xf numFmtId="0" fontId="4" fillId="3" borderId="0" xfId="0" applyFont="1" applyFill="1" applyBorder="1" applyAlignment="1" applyProtection="1">
      <alignment horizontal="right"/>
      <protection hidden="1"/>
    </xf>
    <xf numFmtId="0" fontId="0" fillId="0" borderId="0" xfId="0" applyAlignment="1">
      <alignment horizontal="left"/>
    </xf>
    <xf numFmtId="0" fontId="3" fillId="0" borderId="0" xfId="0" applyFont="1" applyBorder="1" applyAlignment="1" applyProtection="1">
      <alignment wrapText="1"/>
      <protection hidden="1"/>
    </xf>
    <xf numFmtId="167" fontId="10" fillId="0" borderId="0" xfId="0" applyNumberFormat="1" applyFont="1" applyFill="1" applyBorder="1" applyAlignment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165" fontId="9" fillId="3" borderId="1" xfId="1" applyNumberFormat="1" applyFont="1" applyFill="1" applyBorder="1" applyAlignment="1" applyProtection="1">
      <alignment horizontal="center" wrapText="1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top" wrapText="1"/>
      <protection hidden="1"/>
    </xf>
    <xf numFmtId="0" fontId="6" fillId="0" borderId="38" xfId="0" applyFont="1" applyFill="1" applyBorder="1" applyAlignment="1" applyProtection="1">
      <protection hidden="1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3" fontId="4" fillId="10" borderId="16" xfId="0" applyNumberFormat="1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left" wrapText="1"/>
      <protection hidden="1"/>
    </xf>
    <xf numFmtId="3" fontId="8" fillId="3" borderId="0" xfId="0" applyNumberFormat="1" applyFont="1" applyFill="1" applyBorder="1" applyAlignment="1" applyProtection="1">
      <alignment horizontal="right"/>
      <protection hidden="1"/>
    </xf>
    <xf numFmtId="49" fontId="3" fillId="3" borderId="0" xfId="0" applyNumberFormat="1" applyFont="1" applyFill="1" applyBorder="1" applyProtection="1">
      <protection hidden="1"/>
    </xf>
    <xf numFmtId="4" fontId="10" fillId="17" borderId="0" xfId="0" applyNumberFormat="1" applyFont="1" applyFill="1" applyBorder="1" applyAlignment="1" applyProtection="1">
      <alignment horizontal="right"/>
      <protection hidden="1"/>
    </xf>
    <xf numFmtId="165" fontId="4" fillId="10" borderId="3" xfId="1" applyNumberFormat="1" applyFont="1" applyFill="1" applyBorder="1" applyProtection="1">
      <protection hidden="1"/>
    </xf>
    <xf numFmtId="167" fontId="4" fillId="10" borderId="0" xfId="0" applyNumberFormat="1" applyFont="1" applyFill="1" applyBorder="1" applyAlignment="1" applyProtection="1">
      <alignment horizontal="center"/>
      <protection hidden="1"/>
    </xf>
    <xf numFmtId="4" fontId="3" fillId="0" borderId="0" xfId="0" applyNumberFormat="1" applyFont="1" applyFill="1" applyBorder="1" applyProtection="1">
      <protection hidden="1"/>
    </xf>
    <xf numFmtId="4" fontId="9" fillId="0" borderId="0" xfId="0" applyNumberFormat="1" applyFont="1" applyFill="1" applyBorder="1" applyAlignment="1" applyProtection="1">
      <alignment horizontal="center" vertical="top" wrapText="1"/>
      <protection hidden="1"/>
    </xf>
    <xf numFmtId="4" fontId="4" fillId="0" borderId="0" xfId="0" applyNumberFormat="1" applyFont="1" applyFill="1" applyBorder="1" applyAlignment="1" applyProtection="1">
      <alignment horizontal="center" vertical="top" wrapText="1"/>
      <protection hidden="1"/>
    </xf>
    <xf numFmtId="165" fontId="10" fillId="0" borderId="0" xfId="1" applyNumberFormat="1" applyFont="1" applyFill="1" applyBorder="1" applyProtection="1">
      <protection hidden="1"/>
    </xf>
    <xf numFmtId="165" fontId="9" fillId="0" borderId="0" xfId="0" applyNumberFormat="1" applyFont="1" applyFill="1" applyBorder="1" applyAlignment="1" applyProtection="1">
      <alignment horizontal="center"/>
      <protection hidden="1"/>
    </xf>
    <xf numFmtId="44" fontId="3" fillId="0" borderId="0" xfId="1" applyFont="1" applyFill="1" applyBorder="1" applyAlignment="1" applyProtection="1">
      <alignment horizontal="center"/>
      <protection hidden="1"/>
    </xf>
    <xf numFmtId="167" fontId="10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165" fontId="3" fillId="3" borderId="60" xfId="1" applyNumberFormat="1" applyFont="1" applyFill="1" applyBorder="1" applyProtection="1">
      <protection hidden="1"/>
    </xf>
    <xf numFmtId="165" fontId="11" fillId="3" borderId="0" xfId="1" applyNumberFormat="1" applyFont="1" applyFill="1" applyBorder="1" applyProtection="1">
      <protection hidden="1"/>
    </xf>
    <xf numFmtId="44" fontId="3" fillId="3" borderId="6" xfId="1" applyFont="1" applyFill="1" applyBorder="1" applyProtection="1"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5" fontId="3" fillId="0" borderId="0" xfId="1" applyNumberFormat="1" applyFont="1" applyFill="1" applyBorder="1" applyProtection="1">
      <protection hidden="1"/>
    </xf>
    <xf numFmtId="165" fontId="3" fillId="0" borderId="0" xfId="0" applyNumberFormat="1" applyFont="1" applyFill="1" applyBorder="1" applyAlignment="1" applyProtection="1">
      <protection hidden="1"/>
    </xf>
    <xf numFmtId="165" fontId="15" fillId="0" borderId="0" xfId="0" applyNumberFormat="1" applyFont="1" applyFill="1" applyBorder="1" applyProtection="1">
      <protection hidden="1"/>
    </xf>
    <xf numFmtId="165" fontId="11" fillId="0" borderId="0" xfId="1" applyNumberFormat="1" applyFont="1" applyFill="1" applyBorder="1" applyProtection="1">
      <protection hidden="1"/>
    </xf>
    <xf numFmtId="165" fontId="3" fillId="0" borderId="0" xfId="1" applyNumberFormat="1" applyFont="1" applyFill="1" applyBorder="1" applyAlignment="1" applyProtection="1">
      <alignment horizontal="right"/>
      <protection hidden="1"/>
    </xf>
    <xf numFmtId="165" fontId="15" fillId="0" borderId="0" xfId="1" applyNumberFormat="1" applyFont="1" applyFill="1" applyBorder="1" applyAlignment="1" applyProtection="1">
      <alignment horizontal="right"/>
      <protection hidden="1"/>
    </xf>
    <xf numFmtId="165" fontId="10" fillId="0" borderId="0" xfId="1" applyNumberFormat="1" applyFont="1" applyFill="1" applyBorder="1" applyAlignment="1" applyProtection="1">
      <alignment horizontal="right"/>
      <protection hidden="1"/>
    </xf>
    <xf numFmtId="167" fontId="4" fillId="0" borderId="0" xfId="0" applyNumberFormat="1" applyFont="1" applyFill="1" applyBorder="1" applyAlignment="1" applyProtection="1">
      <alignment horizontal="center"/>
      <protection hidden="1"/>
    </xf>
    <xf numFmtId="0" fontId="49" fillId="0" borderId="6" xfId="0" applyFont="1" applyFill="1" applyBorder="1" applyProtection="1">
      <protection hidden="1"/>
    </xf>
    <xf numFmtId="0" fontId="49" fillId="0" borderId="0" xfId="0" applyFont="1" applyFill="1" applyBorder="1" applyProtection="1">
      <protection hidden="1"/>
    </xf>
    <xf numFmtId="0" fontId="0" fillId="0" borderId="0" xfId="0" applyBorder="1" applyAlignment="1">
      <alignment horizontal="center" vertical="center"/>
    </xf>
    <xf numFmtId="0" fontId="3" fillId="2" borderId="0" xfId="0" applyFont="1" applyFill="1" applyBorder="1" applyAlignment="1" applyProtection="1">
      <protection hidden="1"/>
    </xf>
    <xf numFmtId="165" fontId="4" fillId="17" borderId="0" xfId="0" applyNumberFormat="1" applyFont="1" applyFill="1" applyBorder="1" applyAlignment="1" applyProtection="1">
      <alignment horizontal="center"/>
      <protection hidden="1"/>
    </xf>
    <xf numFmtId="166" fontId="3" fillId="0" borderId="0" xfId="0" applyNumberFormat="1" applyFont="1" applyProtection="1">
      <protection hidden="1"/>
    </xf>
    <xf numFmtId="14" fontId="3" fillId="0" borderId="0" xfId="0" applyNumberFormat="1" applyFont="1" applyProtection="1">
      <protection hidden="1"/>
    </xf>
    <xf numFmtId="1" fontId="3" fillId="0" borderId="0" xfId="0" applyNumberFormat="1" applyFont="1" applyProtection="1">
      <protection hidden="1"/>
    </xf>
    <xf numFmtId="4" fontId="3" fillId="17" borderId="16" xfId="0" applyNumberFormat="1" applyFont="1" applyFill="1" applyBorder="1" applyProtection="1">
      <protection hidden="1"/>
    </xf>
    <xf numFmtId="8" fontId="3" fillId="0" borderId="0" xfId="0" applyNumberFormat="1" applyFont="1" applyFill="1" applyBorder="1" applyProtection="1">
      <protection hidden="1"/>
    </xf>
    <xf numFmtId="4" fontId="12" fillId="15" borderId="0" xfId="0" applyNumberFormat="1" applyFont="1" applyFill="1" applyBorder="1" applyAlignment="1" applyProtection="1">
      <alignment horizontal="left"/>
      <protection hidden="1"/>
    </xf>
    <xf numFmtId="4" fontId="12" fillId="15" borderId="0" xfId="0" applyNumberFormat="1" applyFont="1" applyFill="1" applyBorder="1" applyAlignment="1" applyProtection="1">
      <protection hidden="1"/>
    </xf>
    <xf numFmtId="0" fontId="18" fillId="0" borderId="0" xfId="0" applyFont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12" fillId="0" borderId="0" xfId="0" quotePrefix="1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1" fontId="4" fillId="0" borderId="0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wrapText="1"/>
      <protection hidden="1"/>
    </xf>
    <xf numFmtId="8" fontId="3" fillId="6" borderId="2" xfId="0" applyNumberFormat="1" applyFont="1" applyFill="1" applyBorder="1" applyProtection="1">
      <protection hidden="1"/>
    </xf>
    <xf numFmtId="8" fontId="4" fillId="0" borderId="0" xfId="0" applyNumberFormat="1" applyFont="1" applyFill="1" applyBorder="1" applyProtection="1">
      <protection hidden="1"/>
    </xf>
    <xf numFmtId="8" fontId="3" fillId="0" borderId="0" xfId="0" applyNumberFormat="1" applyFont="1" applyBorder="1" applyProtection="1">
      <protection hidden="1"/>
    </xf>
    <xf numFmtId="49" fontId="18" fillId="0" borderId="0" xfId="0" applyNumberFormat="1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3" fillId="0" borderId="29" xfId="0" applyFont="1" applyBorder="1" applyProtection="1">
      <protection hidden="1"/>
    </xf>
    <xf numFmtId="166" fontId="4" fillId="0" borderId="29" xfId="0" applyNumberFormat="1" applyFont="1" applyFill="1" applyBorder="1" applyProtection="1">
      <protection hidden="1"/>
    </xf>
    <xf numFmtId="2" fontId="3" fillId="17" borderId="16" xfId="2" applyNumberFormat="1" applyFont="1" applyFill="1" applyBorder="1" applyAlignment="1" applyProtection="1">
      <alignment horizontal="center"/>
      <protection hidden="1"/>
    </xf>
    <xf numFmtId="4" fontId="3" fillId="3" borderId="16" xfId="0" applyNumberFormat="1" applyFont="1" applyFill="1" applyBorder="1" applyAlignment="1" applyProtection="1">
      <alignment horizontal="center" vertical="center"/>
      <protection hidden="1"/>
    </xf>
    <xf numFmtId="0" fontId="18" fillId="3" borderId="16" xfId="0" applyFont="1" applyFill="1" applyBorder="1" applyAlignment="1" applyProtection="1">
      <alignment horizontal="center" wrapText="1"/>
      <protection hidden="1"/>
    </xf>
    <xf numFmtId="0" fontId="3" fillId="3" borderId="16" xfId="0" applyFont="1" applyFill="1" applyBorder="1" applyAlignment="1" applyProtection="1">
      <alignment horizontal="center" wrapText="1"/>
      <protection hidden="1"/>
    </xf>
    <xf numFmtId="4" fontId="18" fillId="3" borderId="16" xfId="0" applyNumberFormat="1" applyFont="1" applyFill="1" applyBorder="1" applyAlignment="1" applyProtection="1">
      <alignment horizontal="center" wrapText="1"/>
      <protection hidden="1"/>
    </xf>
    <xf numFmtId="3" fontId="3" fillId="3" borderId="16" xfId="0" applyNumberFormat="1" applyFont="1" applyFill="1" applyBorder="1" applyAlignment="1" applyProtection="1">
      <alignment horizontal="center" wrapText="1"/>
      <protection hidden="1"/>
    </xf>
    <xf numFmtId="165" fontId="3" fillId="10" borderId="21" xfId="1" applyNumberFormat="1" applyFont="1" applyFill="1" applyBorder="1" applyAlignment="1" applyProtection="1">
      <alignment horizontal="right"/>
      <protection hidden="1"/>
    </xf>
    <xf numFmtId="165" fontId="3" fillId="10" borderId="22" xfId="1" applyNumberFormat="1" applyFont="1" applyFill="1" applyBorder="1" applyAlignment="1" applyProtection="1">
      <alignment horizontal="right"/>
      <protection hidden="1"/>
    </xf>
    <xf numFmtId="167" fontId="3" fillId="3" borderId="0" xfId="0" applyNumberFormat="1" applyFont="1" applyFill="1" applyBorder="1" applyAlignment="1" applyProtection="1">
      <alignment horizontal="left" vertical="center"/>
      <protection hidden="1"/>
    </xf>
    <xf numFmtId="0" fontId="4" fillId="0" borderId="6" xfId="0" applyFont="1" applyFill="1" applyBorder="1" applyAlignment="1" applyProtection="1">
      <alignment vertical="top"/>
      <protection hidden="1"/>
    </xf>
    <xf numFmtId="0" fontId="4" fillId="0" borderId="0" xfId="0" applyFont="1" applyFill="1" applyBorder="1" applyAlignment="1" applyProtection="1">
      <alignment vertical="top"/>
      <protection hidden="1"/>
    </xf>
    <xf numFmtId="166" fontId="4" fillId="10" borderId="61" xfId="0" applyNumberFormat="1" applyFont="1" applyFill="1" applyBorder="1" applyProtection="1">
      <protection hidden="1"/>
    </xf>
    <xf numFmtId="0" fontId="56" fillId="3" borderId="0" xfId="0" applyFont="1" applyFill="1" applyBorder="1" applyProtection="1">
      <protection hidden="1"/>
    </xf>
    <xf numFmtId="0" fontId="19" fillId="3" borderId="0" xfId="0" applyFont="1" applyFill="1" applyBorder="1" applyProtection="1">
      <protection hidden="1"/>
    </xf>
    <xf numFmtId="0" fontId="6" fillId="3" borderId="0" xfId="0" applyFont="1" applyFill="1" applyBorder="1" applyProtection="1">
      <protection hidden="1"/>
    </xf>
    <xf numFmtId="0" fontId="53" fillId="3" borderId="0" xfId="0" applyFont="1" applyFill="1" applyBorder="1" applyAlignment="1" applyProtection="1">
      <alignment vertical="top"/>
      <protection hidden="1"/>
    </xf>
    <xf numFmtId="165" fontId="57" fillId="3" borderId="20" xfId="1" applyNumberFormat="1" applyFont="1" applyFill="1" applyBorder="1" applyAlignment="1" applyProtection="1">
      <alignment horizontal="center"/>
      <protection hidden="1"/>
    </xf>
    <xf numFmtId="167" fontId="58" fillId="10" borderId="0" xfId="0" applyNumberFormat="1" applyFont="1" applyFill="1" applyBorder="1" applyAlignment="1" applyProtection="1">
      <alignment horizontal="center"/>
      <protection hidden="1"/>
    </xf>
    <xf numFmtId="4" fontId="4" fillId="3" borderId="0" xfId="0" applyNumberFormat="1" applyFont="1" applyFill="1" applyBorder="1" applyAlignment="1" applyProtection="1">
      <alignment horizontal="right"/>
      <protection hidden="1"/>
    </xf>
    <xf numFmtId="9" fontId="4" fillId="2" borderId="0" xfId="0" applyNumberFormat="1" applyFont="1" applyFill="1" applyAlignment="1" applyProtection="1">
      <alignment horizontal="right"/>
      <protection hidden="1"/>
    </xf>
    <xf numFmtId="4" fontId="57" fillId="3" borderId="0" xfId="0" applyNumberFormat="1" applyFont="1" applyFill="1" applyBorder="1" applyAlignment="1" applyProtection="1">
      <alignment horizontal="right"/>
      <protection hidden="1"/>
    </xf>
    <xf numFmtId="3" fontId="46" fillId="0" borderId="0" xfId="0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0" fillId="0" borderId="0" xfId="0" applyBorder="1" applyAlignment="1"/>
    <xf numFmtId="0" fontId="4" fillId="3" borderId="0" xfId="0" applyFont="1" applyFill="1" applyAlignment="1" applyProtection="1">
      <alignment horizontal="right"/>
      <protection hidden="1"/>
    </xf>
    <xf numFmtId="165" fontId="4" fillId="3" borderId="0" xfId="1" applyNumberFormat="1" applyFont="1" applyFill="1" applyBorder="1" applyAlignment="1" applyProtection="1">
      <alignment horizontal="right"/>
      <protection hidden="1"/>
    </xf>
    <xf numFmtId="0" fontId="3" fillId="17" borderId="35" xfId="0" applyFont="1" applyFill="1" applyBorder="1" applyProtection="1">
      <protection locked="0"/>
    </xf>
    <xf numFmtId="0" fontId="3" fillId="17" borderId="22" xfId="0" applyFont="1" applyFill="1" applyBorder="1" applyProtection="1">
      <protection hidden="1"/>
    </xf>
    <xf numFmtId="0" fontId="3" fillId="17" borderId="30" xfId="0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19" fillId="2" borderId="0" xfId="0" applyFont="1" applyFill="1" applyBorder="1" applyProtection="1">
      <protection hidden="1"/>
    </xf>
    <xf numFmtId="167" fontId="6" fillId="10" borderId="0" xfId="0" applyNumberFormat="1" applyFont="1" applyFill="1" applyBorder="1" applyAlignment="1" applyProtection="1">
      <alignment horizontal="center"/>
      <protection hidden="1"/>
    </xf>
    <xf numFmtId="4" fontId="10" fillId="3" borderId="0" xfId="0" applyNumberFormat="1" applyFont="1" applyFill="1" applyBorder="1" applyAlignment="1" applyProtection="1">
      <alignment horizontal="center"/>
      <protection hidden="1"/>
    </xf>
    <xf numFmtId="4" fontId="59" fillId="3" borderId="16" xfId="0" applyNumberFormat="1" applyFont="1" applyFill="1" applyBorder="1" applyAlignment="1" applyProtection="1">
      <alignment horizontal="center" vertical="center" wrapText="1"/>
      <protection hidden="1"/>
    </xf>
    <xf numFmtId="4" fontId="6" fillId="3" borderId="0" xfId="0" applyNumberFormat="1" applyFont="1" applyFill="1" applyBorder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165" fontId="9" fillId="3" borderId="25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wrapText="1"/>
      <protection hidden="1"/>
    </xf>
    <xf numFmtId="14" fontId="13" fillId="15" borderId="0" xfId="0" applyNumberFormat="1" applyFont="1" applyFill="1" applyBorder="1" applyProtection="1">
      <protection hidden="1"/>
    </xf>
    <xf numFmtId="169" fontId="3" fillId="10" borderId="16" xfId="0" applyNumberFormat="1" applyFont="1" applyFill="1" applyBorder="1" applyProtection="1">
      <protection hidden="1"/>
    </xf>
    <xf numFmtId="0" fontId="3" fillId="0" borderId="0" xfId="0" applyFont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4" fontId="10" fillId="2" borderId="0" xfId="0" applyNumberFormat="1" applyFont="1" applyFill="1" applyBorder="1" applyAlignment="1" applyProtection="1">
      <alignment horizontal="left"/>
      <protection hidden="1"/>
    </xf>
    <xf numFmtId="0" fontId="10" fillId="0" borderId="14" xfId="0" applyFont="1" applyFill="1" applyBorder="1" applyAlignment="1" applyProtection="1">
      <alignment horizontal="center"/>
      <protection hidden="1"/>
    </xf>
    <xf numFmtId="14" fontId="3" fillId="0" borderId="0" xfId="0" applyNumberFormat="1" applyFont="1" applyFill="1" applyBorder="1" applyProtection="1">
      <protection hidden="1"/>
    </xf>
    <xf numFmtId="3" fontId="3" fillId="0" borderId="0" xfId="0" applyNumberFormat="1" applyFont="1" applyFill="1" applyBorder="1" applyAlignment="1" applyProtection="1">
      <alignment horizontal="center"/>
      <protection hidden="1"/>
    </xf>
    <xf numFmtId="169" fontId="3" fillId="0" borderId="0" xfId="0" applyNumberFormat="1" applyFont="1" applyFill="1" applyBorder="1" applyProtection="1">
      <protection hidden="1"/>
    </xf>
    <xf numFmtId="4" fontId="3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166" fontId="3" fillId="0" borderId="16" xfId="0" applyNumberFormat="1" applyFont="1" applyFill="1" applyBorder="1" applyProtection="1"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165" fontId="9" fillId="3" borderId="16" xfId="1" applyNumberFormat="1" applyFont="1" applyFill="1" applyBorder="1" applyAlignment="1" applyProtection="1">
      <alignment horizontal="center" vertical="center"/>
      <protection hidden="1"/>
    </xf>
    <xf numFmtId="165" fontId="9" fillId="0" borderId="0" xfId="1" applyNumberFormat="1" applyFont="1" applyFill="1" applyBorder="1" applyAlignment="1" applyProtection="1">
      <alignment horizontal="center" vertical="center"/>
      <protection hidden="1"/>
    </xf>
    <xf numFmtId="167" fontId="10" fillId="0" borderId="0" xfId="0" applyNumberFormat="1" applyFont="1" applyFill="1" applyBorder="1" applyAlignment="1" applyProtection="1">
      <alignment horizontal="left"/>
      <protection hidden="1"/>
    </xf>
    <xf numFmtId="4" fontId="3" fillId="15" borderId="0" xfId="0" applyNumberFormat="1" applyFont="1" applyFill="1" applyBorder="1" applyAlignment="1" applyProtection="1">
      <alignment horizontal="left"/>
      <protection hidden="1"/>
    </xf>
    <xf numFmtId="166" fontId="4" fillId="0" borderId="0" xfId="0" applyNumberFormat="1" applyFont="1" applyFill="1" applyBorder="1" applyProtection="1">
      <protection hidden="1"/>
    </xf>
    <xf numFmtId="4" fontId="4" fillId="3" borderId="0" xfId="0" applyNumberFormat="1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4" fontId="4" fillId="2" borderId="0" xfId="0" applyNumberFormat="1" applyFont="1" applyFill="1" applyBorder="1" applyAlignment="1" applyProtection="1">
      <alignment horizontal="left"/>
      <protection hidden="1"/>
    </xf>
    <xf numFmtId="3" fontId="4" fillId="0" borderId="0" xfId="0" applyNumberFormat="1" applyFont="1" applyFill="1" applyBorder="1" applyProtection="1">
      <protection hidden="1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0" fontId="3" fillId="0" borderId="25" xfId="0" applyFont="1" applyFill="1" applyBorder="1" applyAlignment="1" applyProtection="1">
      <alignment horizontal="center" vertical="center" wrapText="1"/>
      <protection hidden="1"/>
    </xf>
    <xf numFmtId="170" fontId="4" fillId="10" borderId="9" xfId="4" applyNumberFormat="1" applyFont="1" applyFill="1" applyBorder="1" applyAlignment="1" applyProtection="1">
      <alignment horizontal="center"/>
      <protection hidden="1"/>
    </xf>
    <xf numFmtId="14" fontId="4" fillId="10" borderId="28" xfId="0" quotePrefix="1" applyNumberFormat="1" applyFont="1" applyFill="1" applyBorder="1" applyAlignment="1" applyProtection="1">
      <alignment horizontal="center"/>
      <protection hidden="1"/>
    </xf>
    <xf numFmtId="14" fontId="4" fillId="10" borderId="9" xfId="0" quotePrefix="1" applyNumberFormat="1" applyFont="1" applyFill="1" applyBorder="1" applyAlignment="1" applyProtection="1">
      <alignment horizontal="center"/>
      <protection hidden="1"/>
    </xf>
    <xf numFmtId="1" fontId="4" fillId="10" borderId="9" xfId="0" applyNumberFormat="1" applyFont="1" applyFill="1" applyBorder="1" applyAlignment="1" applyProtection="1">
      <alignment horizontal="center"/>
      <protection hidden="1"/>
    </xf>
    <xf numFmtId="165" fontId="3" fillId="0" borderId="61" xfId="1" applyNumberFormat="1" applyFont="1" applyFill="1" applyBorder="1" applyAlignment="1" applyProtection="1">
      <alignment horizontal="right"/>
      <protection hidden="1"/>
    </xf>
    <xf numFmtId="0" fontId="3" fillId="5" borderId="4" xfId="0" applyFont="1" applyFill="1" applyBorder="1" applyProtection="1">
      <protection hidden="1"/>
    </xf>
    <xf numFmtId="0" fontId="4" fillId="2" borderId="29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17" borderId="4" xfId="0" applyFont="1" applyFill="1" applyBorder="1" applyProtection="1">
      <protection hidden="1"/>
    </xf>
    <xf numFmtId="165" fontId="3" fillId="0" borderId="29" xfId="1" applyNumberFormat="1" applyFont="1" applyFill="1" applyBorder="1" applyAlignment="1" applyProtection="1">
      <alignment horizontal="right"/>
      <protection hidden="1"/>
    </xf>
    <xf numFmtId="166" fontId="4" fillId="2" borderId="0" xfId="0" applyNumberFormat="1" applyFont="1" applyFill="1" applyBorder="1" applyProtection="1">
      <protection hidden="1"/>
    </xf>
    <xf numFmtId="0" fontId="18" fillId="2" borderId="25" xfId="0" applyFont="1" applyFill="1" applyBorder="1" applyAlignment="1" applyProtection="1">
      <alignment horizontal="center" vertical="center" wrapText="1"/>
      <protection hidden="1"/>
    </xf>
    <xf numFmtId="3" fontId="3" fillId="10" borderId="16" xfId="0" applyNumberFormat="1" applyFont="1" applyFill="1" applyBorder="1" applyProtection="1">
      <protection hidden="1"/>
    </xf>
    <xf numFmtId="14" fontId="3" fillId="0" borderId="0" xfId="0" applyNumberFormat="1" applyFont="1" applyBorder="1" applyProtection="1">
      <protection hidden="1"/>
    </xf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1" fontId="3" fillId="0" borderId="0" xfId="0" applyNumberFormat="1" applyFont="1" applyFill="1" applyBorder="1" applyProtection="1">
      <protection hidden="1"/>
    </xf>
    <xf numFmtId="165" fontId="3" fillId="2" borderId="0" xfId="0" applyNumberFormat="1" applyFont="1" applyFill="1" applyBorder="1" applyProtection="1">
      <protection hidden="1"/>
    </xf>
    <xf numFmtId="165" fontId="3" fillId="2" borderId="0" xfId="0" applyNumberFormat="1" applyFont="1" applyFill="1" applyProtection="1">
      <protection hidden="1"/>
    </xf>
    <xf numFmtId="165" fontId="14" fillId="2" borderId="0" xfId="0" applyNumberFormat="1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4" fontId="6" fillId="2" borderId="0" xfId="0" applyNumberFormat="1" applyFont="1" applyFill="1" applyBorder="1" applyAlignment="1" applyProtection="1">
      <alignment horizontal="left"/>
      <protection hidden="1"/>
    </xf>
    <xf numFmtId="0" fontId="60" fillId="3" borderId="0" xfId="0" applyFont="1" applyFill="1" applyBorder="1" applyProtection="1">
      <protection hidden="1"/>
    </xf>
    <xf numFmtId="0" fontId="62" fillId="0" borderId="16" xfId="0" applyFont="1" applyBorder="1"/>
    <xf numFmtId="0" fontId="5" fillId="0" borderId="16" xfId="5" applyFont="1" applyBorder="1" applyAlignment="1">
      <alignment horizontal="center" vertical="center" wrapText="1"/>
    </xf>
    <xf numFmtId="0" fontId="61" fillId="0" borderId="16" xfId="5" applyFont="1" applyBorder="1" applyAlignment="1">
      <alignment horizontal="center" vertical="center" wrapText="1"/>
    </xf>
    <xf numFmtId="0" fontId="61" fillId="0" borderId="16" xfId="5" applyFont="1" applyBorder="1"/>
    <xf numFmtId="0" fontId="61" fillId="0" borderId="16" xfId="5" applyFont="1" applyBorder="1" applyAlignment="1">
      <alignment horizontal="left" vertical="center"/>
    </xf>
    <xf numFmtId="0" fontId="61" fillId="0" borderId="16" xfId="5" applyFont="1" applyBorder="1" applyAlignment="1">
      <alignment vertical="center"/>
    </xf>
    <xf numFmtId="0" fontId="61" fillId="0" borderId="16" xfId="0" applyFont="1" applyBorder="1"/>
    <xf numFmtId="0" fontId="61" fillId="0" borderId="16" xfId="5" applyFont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/>
    <xf numFmtId="0" fontId="29" fillId="0" borderId="0" xfId="0" applyFont="1"/>
    <xf numFmtId="0" fontId="36" fillId="0" borderId="0" xfId="0" applyFont="1"/>
    <xf numFmtId="0" fontId="0" fillId="0" borderId="14" xfId="0" applyBorder="1" applyAlignment="1">
      <alignment vertical="center"/>
    </xf>
    <xf numFmtId="0" fontId="33" fillId="9" borderId="0" xfId="0" applyFont="1" applyFill="1" applyAlignment="1">
      <alignment horizontal="center" vertical="center"/>
    </xf>
    <xf numFmtId="0" fontId="28" fillId="9" borderId="15" xfId="0" applyFont="1" applyFill="1" applyBorder="1" applyAlignment="1">
      <alignment horizontal="center" vertical="center"/>
    </xf>
    <xf numFmtId="0" fontId="28" fillId="0" borderId="44" xfId="0" applyFont="1" applyBorder="1" applyAlignment="1">
      <alignment vertical="center"/>
    </xf>
    <xf numFmtId="0" fontId="32" fillId="0" borderId="17" xfId="0" applyFont="1" applyBorder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0" fontId="28" fillId="0" borderId="45" xfId="0" quotePrefix="1" applyFont="1" applyBorder="1" applyAlignment="1">
      <alignment horizontal="center" vertical="center"/>
    </xf>
    <xf numFmtId="166" fontId="0" fillId="12" borderId="50" xfId="0" applyNumberFormat="1" applyFill="1" applyBorder="1" applyAlignment="1">
      <alignment vertical="center" wrapText="1"/>
    </xf>
    <xf numFmtId="166" fontId="0" fillId="0" borderId="42" xfId="0" applyNumberFormat="1" applyBorder="1" applyAlignment="1">
      <alignment vertical="center" wrapText="1"/>
    </xf>
    <xf numFmtId="166" fontId="0" fillId="11" borderId="40" xfId="0" applyNumberFormat="1" applyFill="1" applyBorder="1" applyAlignment="1">
      <alignment vertical="center" wrapText="1"/>
    </xf>
    <xf numFmtId="0" fontId="0" fillId="0" borderId="46" xfId="0" applyBorder="1" applyAlignment="1">
      <alignment horizontal="center"/>
    </xf>
    <xf numFmtId="166" fontId="0" fillId="12" borderId="22" xfId="0" applyNumberFormat="1" applyFill="1" applyBorder="1"/>
    <xf numFmtId="166" fontId="0" fillId="0" borderId="43" xfId="0" applyNumberFormat="1" applyBorder="1"/>
    <xf numFmtId="166" fontId="0" fillId="11" borderId="41" xfId="0" applyNumberFormat="1" applyFill="1" applyBorder="1"/>
    <xf numFmtId="0" fontId="0" fillId="0" borderId="47" xfId="0" applyBorder="1" applyAlignment="1">
      <alignment horizontal="center"/>
    </xf>
    <xf numFmtId="166" fontId="0" fillId="0" borderId="54" xfId="0" applyNumberFormat="1" applyBorder="1"/>
    <xf numFmtId="166" fontId="0" fillId="0" borderId="53" xfId="0" applyNumberFormat="1" applyBorder="1"/>
    <xf numFmtId="166" fontId="0" fillId="11" borderId="22" xfId="0" applyNumberFormat="1" applyFill="1" applyBorder="1"/>
    <xf numFmtId="0" fontId="0" fillId="14" borderId="44" xfId="0" applyFill="1" applyBorder="1" applyAlignment="1">
      <alignment horizontal="center"/>
    </xf>
    <xf numFmtId="166" fontId="0" fillId="17" borderId="18" xfId="0" applyNumberFormat="1" applyFill="1" applyBorder="1"/>
    <xf numFmtId="166" fontId="0" fillId="14" borderId="19" xfId="0" applyNumberFormat="1" applyFill="1" applyBorder="1"/>
    <xf numFmtId="0" fontId="0" fillId="0" borderId="0" xfId="0" applyAlignment="1">
      <alignment horizontal="center"/>
    </xf>
    <xf numFmtId="166" fontId="0" fillId="0" borderId="0" xfId="0" applyNumberFormat="1"/>
    <xf numFmtId="0" fontId="0" fillId="13" borderId="0" xfId="0" applyFill="1" applyAlignment="1">
      <alignment horizontal="center"/>
    </xf>
    <xf numFmtId="166" fontId="0" fillId="13" borderId="0" xfId="0" applyNumberFormat="1" applyFill="1"/>
    <xf numFmtId="0" fontId="28" fillId="8" borderId="11" xfId="0" applyFont="1" applyFill="1" applyBorder="1" applyAlignment="1">
      <alignment horizontal="left"/>
    </xf>
    <xf numFmtId="0" fontId="28" fillId="8" borderId="12" xfId="0" applyFont="1" applyFill="1" applyBorder="1" applyAlignment="1">
      <alignment horizontal="left"/>
    </xf>
    <xf numFmtId="0" fontId="28" fillId="8" borderId="13" xfId="0" applyFont="1" applyFill="1" applyBorder="1" applyAlignment="1">
      <alignment horizontal="left"/>
    </xf>
    <xf numFmtId="0" fontId="0" fillId="0" borderId="14" xfId="0" applyBorder="1"/>
    <xf numFmtId="0" fontId="33" fillId="9" borderId="0" xfId="0" applyFont="1" applyFill="1"/>
    <xf numFmtId="0" fontId="28" fillId="9" borderId="15" xfId="0" applyFont="1" applyFill="1" applyBorder="1"/>
    <xf numFmtId="166" fontId="0" fillId="0" borderId="49" xfId="0" applyNumberFormat="1" applyBorder="1"/>
    <xf numFmtId="166" fontId="0" fillId="0" borderId="15" xfId="0" applyNumberFormat="1" applyBorder="1"/>
    <xf numFmtId="166" fontId="0" fillId="0" borderId="42" xfId="0" applyNumberFormat="1" applyBorder="1"/>
    <xf numFmtId="166" fontId="0" fillId="0" borderId="39" xfId="0" applyNumberFormat="1" applyBorder="1"/>
    <xf numFmtId="0" fontId="0" fillId="0" borderId="44" xfId="0" applyBorder="1" applyAlignment="1">
      <alignment horizontal="center"/>
    </xf>
    <xf numFmtId="166" fontId="0" fillId="0" borderId="56" xfId="0" applyNumberFormat="1" applyBorder="1"/>
    <xf numFmtId="0" fontId="0" fillId="0" borderId="51" xfId="0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0" fillId="0" borderId="57" xfId="0" applyBorder="1" applyAlignment="1">
      <alignment horizontal="center"/>
    </xf>
    <xf numFmtId="0" fontId="0" fillId="0" borderId="9" xfId="0" applyBorder="1" applyAlignment="1">
      <alignment horizontal="center"/>
    </xf>
    <xf numFmtId="166" fontId="0" fillId="0" borderId="19" xfId="0" applyNumberFormat="1" applyBorder="1"/>
    <xf numFmtId="0" fontId="0" fillId="8" borderId="0" xfId="0" applyFill="1"/>
    <xf numFmtId="0" fontId="28" fillId="8" borderId="0" xfId="0" applyFont="1" applyFill="1" applyAlignment="1">
      <alignment horizontal="center"/>
    </xf>
    <xf numFmtId="0" fontId="0" fillId="0" borderId="0" xfId="0" applyAlignment="1">
      <alignment wrapText="1"/>
    </xf>
    <xf numFmtId="0" fontId="28" fillId="0" borderId="9" xfId="0" applyFont="1" applyBorder="1" applyAlignment="1">
      <alignment vertical="center"/>
    </xf>
    <xf numFmtId="171" fontId="0" fillId="0" borderId="0" xfId="0" applyNumberFormat="1"/>
    <xf numFmtId="0" fontId="64" fillId="0" borderId="0" xfId="0" applyFont="1"/>
    <xf numFmtId="0" fontId="63" fillId="22" borderId="0" xfId="0" applyFont="1" applyFill="1"/>
    <xf numFmtId="10" fontId="63" fillId="22" borderId="0" xfId="0" applyNumberFormat="1" applyFont="1" applyFill="1"/>
    <xf numFmtId="0" fontId="65" fillId="0" borderId="19" xfId="0" applyFont="1" applyBorder="1" applyAlignment="1">
      <alignment vertical="center" wrapText="1"/>
    </xf>
    <xf numFmtId="166" fontId="0" fillId="23" borderId="43" xfId="0" applyNumberFormat="1" applyFill="1" applyBorder="1"/>
    <xf numFmtId="0" fontId="0" fillId="0" borderId="16" xfId="0" applyBorder="1"/>
    <xf numFmtId="10" fontId="0" fillId="0" borderId="16" xfId="0" applyNumberFormat="1" applyBorder="1"/>
    <xf numFmtId="9" fontId="0" fillId="0" borderId="16" xfId="0" applyNumberFormat="1" applyBorder="1"/>
    <xf numFmtId="0" fontId="0" fillId="0" borderId="65" xfId="0" applyBorder="1"/>
    <xf numFmtId="10" fontId="0" fillId="0" borderId="65" xfId="0" applyNumberFormat="1" applyBorder="1"/>
    <xf numFmtId="0" fontId="0" fillId="0" borderId="27" xfId="0" applyBorder="1"/>
    <xf numFmtId="10" fontId="0" fillId="0" borderId="27" xfId="0" applyNumberFormat="1" applyBorder="1"/>
    <xf numFmtId="0" fontId="0" fillId="24" borderId="73" xfId="0" applyFill="1" applyBorder="1" applyAlignment="1">
      <alignment vertical="center" wrapText="1"/>
    </xf>
    <xf numFmtId="0" fontId="0" fillId="24" borderId="73" xfId="0" applyFill="1" applyBorder="1" applyAlignment="1">
      <alignment vertical="center"/>
    </xf>
    <xf numFmtId="0" fontId="0" fillId="24" borderId="63" xfId="0" applyFill="1" applyBorder="1" applyAlignment="1">
      <alignment vertical="center" wrapText="1"/>
    </xf>
    <xf numFmtId="0" fontId="35" fillId="0" borderId="0" xfId="0" applyFont="1" applyAlignment="1">
      <alignment horizontal="left" wrapText="1"/>
    </xf>
    <xf numFmtId="0" fontId="28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166" fontId="0" fillId="0" borderId="0" xfId="0" applyNumberFormat="1" applyAlignment="1">
      <alignment vertical="center" wrapText="1"/>
    </xf>
    <xf numFmtId="44" fontId="28" fillId="0" borderId="45" xfId="1" quotePrefix="1" applyFont="1" applyBorder="1" applyAlignment="1">
      <alignment horizontal="center" vertical="center"/>
    </xf>
    <xf numFmtId="44" fontId="0" fillId="0" borderId="0" xfId="1" applyFont="1"/>
    <xf numFmtId="44" fontId="0" fillId="0" borderId="0" xfId="0" applyNumberFormat="1"/>
    <xf numFmtId="8" fontId="0" fillId="0" borderId="46" xfId="0" applyNumberFormat="1" applyBorder="1" applyAlignment="1">
      <alignment horizontal="center"/>
    </xf>
    <xf numFmtId="8" fontId="0" fillId="0" borderId="47" xfId="0" applyNumberFormat="1" applyBorder="1" applyAlignment="1">
      <alignment horizontal="center"/>
    </xf>
    <xf numFmtId="0" fontId="28" fillId="0" borderId="0" xfId="0" applyFont="1" applyAlignment="1">
      <alignment horizontal="left"/>
    </xf>
    <xf numFmtId="8" fontId="0" fillId="0" borderId="51" xfId="0" applyNumberFormat="1" applyBorder="1" applyAlignment="1">
      <alignment horizontal="center"/>
    </xf>
    <xf numFmtId="8" fontId="0" fillId="0" borderId="57" xfId="0" applyNumberFormat="1" applyBorder="1" applyAlignment="1">
      <alignment horizontal="center"/>
    </xf>
    <xf numFmtId="8" fontId="0" fillId="0" borderId="9" xfId="0" applyNumberFormat="1" applyBorder="1" applyAlignment="1">
      <alignment horizontal="center"/>
    </xf>
    <xf numFmtId="44" fontId="0" fillId="0" borderId="27" xfId="1" applyFont="1" applyBorder="1"/>
    <xf numFmtId="44" fontId="0" fillId="0" borderId="72" xfId="0" applyNumberFormat="1" applyBorder="1"/>
    <xf numFmtId="44" fontId="0" fillId="0" borderId="16" xfId="1" applyFont="1" applyBorder="1"/>
    <xf numFmtId="44" fontId="0" fillId="0" borderId="64" xfId="0" applyNumberFormat="1" applyBorder="1"/>
    <xf numFmtId="44" fontId="0" fillId="0" borderId="65" xfId="1" applyFont="1" applyBorder="1"/>
    <xf numFmtId="44" fontId="0" fillId="0" borderId="66" xfId="0" applyNumberFormat="1" applyBorder="1"/>
    <xf numFmtId="0" fontId="12" fillId="2" borderId="0" xfId="0" applyFont="1" applyFill="1" applyAlignment="1" applyProtection="1">
      <alignment wrapText="1"/>
      <protection hidden="1"/>
    </xf>
    <xf numFmtId="0" fontId="0" fillId="0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6" xfId="0" applyFill="1" applyBorder="1" applyAlignment="1">
      <alignment vertical="center" wrapText="1"/>
    </xf>
    <xf numFmtId="0" fontId="0" fillId="0" borderId="26" xfId="0" applyFill="1" applyBorder="1" applyAlignment="1">
      <alignment vertical="center"/>
    </xf>
    <xf numFmtId="0" fontId="0" fillId="0" borderId="74" xfId="0" applyFill="1" applyBorder="1" applyAlignment="1">
      <alignment vertical="center" wrapText="1"/>
    </xf>
    <xf numFmtId="0" fontId="0" fillId="0" borderId="14" xfId="0" applyFill="1" applyBorder="1" applyAlignment="1">
      <alignment horizontal="left" vertical="center"/>
    </xf>
    <xf numFmtId="165" fontId="3" fillId="10" borderId="21" xfId="1" applyNumberFormat="1" applyFont="1" applyFill="1" applyBorder="1" applyAlignment="1" applyProtection="1">
      <alignment horizontal="center"/>
      <protection hidden="1"/>
    </xf>
    <xf numFmtId="14" fontId="4" fillId="17" borderId="9" xfId="0" quotePrefix="1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166" fontId="43" fillId="0" borderId="0" xfId="0" applyNumberFormat="1" applyFont="1" applyFill="1" applyBorder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49" fontId="3" fillId="0" borderId="0" xfId="0" applyNumberFormat="1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Fill="1" applyBorder="1" applyAlignment="1"/>
    <xf numFmtId="0" fontId="4" fillId="0" borderId="0" xfId="0" applyFont="1" applyFill="1" applyBorder="1" applyAlignment="1" applyProtection="1">
      <alignment horizontal="center"/>
      <protection hidden="1"/>
    </xf>
    <xf numFmtId="0" fontId="3" fillId="2" borderId="75" xfId="0" applyFont="1" applyFill="1" applyBorder="1" applyProtection="1">
      <protection hidden="1"/>
    </xf>
    <xf numFmtId="0" fontId="0" fillId="10" borderId="4" xfId="0" applyFill="1" applyBorder="1" applyAlignment="1"/>
    <xf numFmtId="0" fontId="3" fillId="10" borderId="4" xfId="0" applyFont="1" applyFill="1" applyBorder="1" applyProtection="1">
      <protection hidden="1"/>
    </xf>
    <xf numFmtId="0" fontId="4" fillId="10" borderId="2" xfId="0" applyFont="1" applyFill="1" applyBorder="1" applyAlignment="1" applyProtection="1">
      <protection hidden="1"/>
    </xf>
    <xf numFmtId="0" fontId="28" fillId="10" borderId="3" xfId="0" applyFont="1" applyFill="1" applyBorder="1" applyAlignment="1"/>
    <xf numFmtId="0" fontId="0" fillId="3" borderId="0" xfId="0" applyFont="1" applyFill="1" applyBorder="1" applyAlignment="1" applyProtection="1"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0" fontId="38" fillId="0" borderId="0" xfId="0" applyFont="1" applyFill="1" applyBorder="1"/>
    <xf numFmtId="0" fontId="37" fillId="0" borderId="0" xfId="0" applyFont="1" applyFill="1" applyBorder="1"/>
    <xf numFmtId="0" fontId="42" fillId="0" borderId="0" xfId="0" applyFont="1" applyFill="1" applyBorder="1" applyAlignment="1">
      <alignment horizontal="right"/>
    </xf>
    <xf numFmtId="0" fontId="42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 applyFill="1" applyBorder="1"/>
    <xf numFmtId="0" fontId="4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/>
      <protection hidden="1"/>
    </xf>
    <xf numFmtId="0" fontId="3" fillId="0" borderId="0" xfId="0" quotePrefix="1" applyFont="1" applyFill="1" applyBorder="1" applyProtection="1">
      <protection hidden="1"/>
    </xf>
    <xf numFmtId="0" fontId="46" fillId="0" borderId="0" xfId="0" applyFont="1" applyFill="1" applyBorder="1" applyProtection="1">
      <protection hidden="1"/>
    </xf>
    <xf numFmtId="0" fontId="40" fillId="0" borderId="25" xfId="0" applyFont="1" applyBorder="1" applyAlignment="1">
      <alignment vertical="center" wrapText="1"/>
    </xf>
    <xf numFmtId="0" fontId="28" fillId="0" borderId="26" xfId="0" applyFont="1" applyBorder="1" applyAlignment="1">
      <alignment vertical="center"/>
    </xf>
    <xf numFmtId="0" fontId="40" fillId="15" borderId="26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37" fillId="15" borderId="0" xfId="0" applyNumberFormat="1" applyFont="1" applyFill="1" applyBorder="1" applyAlignment="1">
      <alignment wrapText="1"/>
    </xf>
    <xf numFmtId="0" fontId="0" fillId="0" borderId="0" xfId="0" applyNumberFormat="1" applyAlignment="1"/>
    <xf numFmtId="0" fontId="0" fillId="0" borderId="0" xfId="0" applyAlignment="1"/>
    <xf numFmtId="0" fontId="0" fillId="0" borderId="10" xfId="0" applyBorder="1" applyAlignment="1"/>
    <xf numFmtId="0" fontId="37" fillId="15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 applyProtection="1">
      <alignment horizontal="center"/>
      <protection hidden="1"/>
    </xf>
    <xf numFmtId="0" fontId="0" fillId="0" borderId="0" xfId="0" applyFill="1" applyBorder="1" applyAlignment="1"/>
    <xf numFmtId="0" fontId="3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67" fontId="11" fillId="3" borderId="0" xfId="0" applyNumberFormat="1" applyFont="1" applyFill="1" applyBorder="1" applyAlignment="1" applyProtection="1">
      <alignment horizontal="center"/>
      <protection hidden="1"/>
    </xf>
    <xf numFmtId="167" fontId="10" fillId="0" borderId="0" xfId="0" applyNumberFormat="1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" fontId="9" fillId="0" borderId="0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31" xfId="0" applyBorder="1" applyAlignment="1" applyProtection="1">
      <alignment horizontal="right"/>
      <protection hidden="1"/>
    </xf>
    <xf numFmtId="0" fontId="11" fillId="3" borderId="0" xfId="0" applyFont="1" applyFill="1" applyBorder="1" applyAlignment="1" applyProtection="1">
      <alignment horizontal="center" textRotation="90"/>
      <protection hidden="1"/>
    </xf>
    <xf numFmtId="0" fontId="31" fillId="0" borderId="36" xfId="0" applyFont="1" applyFill="1" applyBorder="1" applyAlignment="1" applyProtection="1">
      <alignment horizontal="right"/>
      <protection hidden="1"/>
    </xf>
    <xf numFmtId="0" fontId="0" fillId="0" borderId="33" xfId="0" applyBorder="1" applyAlignment="1" applyProtection="1">
      <alignment horizontal="right"/>
      <protection hidden="1"/>
    </xf>
    <xf numFmtId="3" fontId="3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6" fillId="18" borderId="37" xfId="0" quotePrefix="1" applyFont="1" applyFill="1" applyBorder="1" applyAlignment="1" applyProtection="1">
      <alignment horizontal="left"/>
      <protection hidden="1"/>
    </xf>
    <xf numFmtId="0" fontId="0" fillId="0" borderId="0" xfId="0" applyAlignment="1">
      <alignment horizontal="left"/>
    </xf>
    <xf numFmtId="0" fontId="4" fillId="17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66" fillId="2" borderId="0" xfId="0" applyFont="1" applyFill="1" applyAlignment="1" applyProtection="1">
      <alignment horizontal="center" vertical="center" textRotation="90"/>
      <protection hidden="1"/>
    </xf>
    <xf numFmtId="0" fontId="67" fillId="0" borderId="0" xfId="0" applyFont="1" applyAlignment="1">
      <alignment horizontal="center" vertical="center" textRotation="90"/>
    </xf>
    <xf numFmtId="0" fontId="67" fillId="0" borderId="0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55" fillId="17" borderId="11" xfId="0" applyFont="1" applyFill="1" applyBorder="1" applyAlignment="1"/>
    <xf numFmtId="0" fontId="55" fillId="17" borderId="12" xfId="0" applyFont="1" applyFill="1" applyBorder="1" applyAlignment="1"/>
    <xf numFmtId="0" fontId="55" fillId="17" borderId="13" xfId="0" applyFont="1" applyFill="1" applyBorder="1" applyAlignment="1"/>
    <xf numFmtId="0" fontId="55" fillId="17" borderId="17" xfId="0" applyFont="1" applyFill="1" applyBorder="1" applyAlignment="1"/>
    <xf numFmtId="0" fontId="55" fillId="17" borderId="18" xfId="0" applyFont="1" applyFill="1" applyBorder="1" applyAlignment="1"/>
    <xf numFmtId="0" fontId="55" fillId="17" borderId="19" xfId="0" applyFont="1" applyFill="1" applyBorder="1" applyAlignment="1"/>
    <xf numFmtId="0" fontId="0" fillId="17" borderId="11" xfId="0" applyFill="1" applyBorder="1" applyAlignment="1"/>
    <xf numFmtId="0" fontId="0" fillId="17" borderId="12" xfId="0" applyFill="1" applyBorder="1" applyAlignment="1"/>
    <xf numFmtId="0" fontId="0" fillId="17" borderId="13" xfId="0" applyFill="1" applyBorder="1" applyAlignment="1"/>
    <xf numFmtId="0" fontId="0" fillId="17" borderId="17" xfId="0" applyFill="1" applyBorder="1" applyAlignment="1"/>
    <xf numFmtId="0" fontId="0" fillId="17" borderId="18" xfId="0" applyFill="1" applyBorder="1" applyAlignment="1"/>
    <xf numFmtId="0" fontId="0" fillId="17" borderId="19" xfId="0" applyFill="1" applyBorder="1" applyAlignment="1"/>
    <xf numFmtId="0" fontId="3" fillId="17" borderId="0" xfId="0" applyFont="1" applyFill="1" applyBorder="1" applyAlignment="1" applyProtection="1">
      <alignment horizontal="left"/>
      <protection locked="0"/>
    </xf>
    <xf numFmtId="14" fontId="6" fillId="17" borderId="13" xfId="0" applyNumberFormat="1" applyFont="1" applyFill="1" applyBorder="1" applyAlignment="1" applyProtection="1">
      <alignment horizontal="center" vertical="center" wrapText="1"/>
      <protection hidden="1"/>
    </xf>
    <xf numFmtId="14" fontId="54" fillId="0" borderId="19" xfId="0" applyNumberFormat="1" applyFont="1" applyBorder="1" applyAlignment="1">
      <alignment horizontal="center" vertical="center" wrapText="1"/>
    </xf>
    <xf numFmtId="166" fontId="3" fillId="17" borderId="2" xfId="0" applyNumberFormat="1" applyFont="1" applyFill="1" applyBorder="1" applyAlignment="1" applyProtection="1">
      <alignment horizontal="center"/>
      <protection hidden="1"/>
    </xf>
    <xf numFmtId="166" fontId="3" fillId="17" borderId="4" xfId="0" applyNumberFormat="1" applyFont="1" applyFill="1" applyBorder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166" fontId="3" fillId="17" borderId="16" xfId="0" applyNumberFormat="1" applyFont="1" applyFill="1" applyBorder="1" applyAlignment="1" applyProtection="1">
      <protection hidden="1"/>
    </xf>
    <xf numFmtId="0" fontId="0" fillId="0" borderId="16" xfId="0" applyBorder="1" applyAlignment="1"/>
    <xf numFmtId="0" fontId="18" fillId="2" borderId="16" xfId="0" applyFont="1" applyFill="1" applyBorder="1" applyAlignment="1" applyProtection="1">
      <alignment horizontal="center" vertical="center" wrapText="1"/>
      <protection hidden="1"/>
    </xf>
    <xf numFmtId="0" fontId="0" fillId="0" borderId="16" xfId="0" applyBorder="1" applyAlignment="1">
      <alignment wrapText="1"/>
    </xf>
    <xf numFmtId="0" fontId="4" fillId="10" borderId="0" xfId="0" applyFont="1" applyFill="1" applyBorder="1" applyAlignment="1" applyProtection="1">
      <alignment horizontal="left" vertical="center" wrapText="1"/>
      <protection locked="0"/>
    </xf>
    <xf numFmtId="0" fontId="0" fillId="10" borderId="0" xfId="0" applyFill="1" applyAlignment="1">
      <alignment vertical="center" wrapText="1"/>
    </xf>
    <xf numFmtId="0" fontId="3" fillId="10" borderId="0" xfId="0" applyFont="1" applyFill="1" applyBorder="1" applyAlignment="1" applyProtection="1">
      <alignment wrapText="1"/>
      <protection hidden="1"/>
    </xf>
    <xf numFmtId="0" fontId="4" fillId="10" borderId="2" xfId="0" applyFont="1" applyFill="1" applyBorder="1" applyAlignment="1" applyProtection="1">
      <protection hidden="1"/>
    </xf>
    <xf numFmtId="0" fontId="28" fillId="10" borderId="3" xfId="0" applyFont="1" applyFill="1" applyBorder="1" applyAlignment="1"/>
    <xf numFmtId="0" fontId="24" fillId="0" borderId="0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3" fillId="2" borderId="10" xfId="0" applyFont="1" applyFill="1" applyBorder="1" applyAlignment="1" applyProtection="1">
      <alignment horizontal="left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17" fillId="0" borderId="24" xfId="0" applyFont="1" applyBorder="1" applyAlignment="1" applyProtection="1">
      <alignment horizontal="center" vertical="center"/>
      <protection hidden="1"/>
    </xf>
    <xf numFmtId="4" fontId="3" fillId="2" borderId="5" xfId="0" applyNumberFormat="1" applyFont="1" applyFill="1" applyBorder="1" applyAlignment="1" applyProtection="1">
      <alignment horizontal="center" wrapText="1"/>
      <protection hidden="1"/>
    </xf>
    <xf numFmtId="4" fontId="3" fillId="2" borderId="24" xfId="0" applyNumberFormat="1" applyFont="1" applyFill="1" applyBorder="1" applyAlignment="1" applyProtection="1">
      <alignment horizontal="center" wrapText="1"/>
      <protection hidden="1"/>
    </xf>
    <xf numFmtId="0" fontId="45" fillId="0" borderId="0" xfId="0" applyFont="1" applyAlignment="1" applyProtection="1">
      <alignment horizontal="left" wrapText="1"/>
      <protection hidden="1"/>
    </xf>
    <xf numFmtId="0" fontId="0" fillId="0" borderId="0" xfId="0" applyFont="1" applyAlignment="1" applyProtection="1">
      <alignment horizontal="left" wrapText="1"/>
      <protection hidden="1"/>
    </xf>
    <xf numFmtId="0" fontId="3" fillId="17" borderId="15" xfId="0" applyFont="1" applyFill="1" applyBorder="1" applyAlignment="1" applyProtection="1">
      <alignment wrapText="1"/>
      <protection hidden="1"/>
    </xf>
    <xf numFmtId="0" fontId="4" fillId="10" borderId="0" xfId="0" applyFont="1" applyFill="1" applyBorder="1" applyAlignment="1" applyProtection="1">
      <alignment horizontal="center"/>
      <protection hidden="1"/>
    </xf>
    <xf numFmtId="0" fontId="4" fillId="10" borderId="0" xfId="0" applyFont="1" applyFill="1" applyBorder="1" applyAlignment="1" applyProtection="1">
      <alignment horizontal="left" vertical="center" wrapText="1"/>
      <protection hidden="1"/>
    </xf>
    <xf numFmtId="0" fontId="28" fillId="10" borderId="0" xfId="0" applyFont="1" applyFill="1" applyBorder="1" applyAlignment="1" applyProtection="1">
      <alignment horizontal="left" vertical="center" wrapText="1"/>
      <protection hidden="1"/>
    </xf>
    <xf numFmtId="0" fontId="0" fillId="0" borderId="6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68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70" xfId="0" applyBorder="1" applyAlignment="1">
      <alignment horizontal="left"/>
    </xf>
    <xf numFmtId="0" fontId="34" fillId="0" borderId="14" xfId="0" applyFont="1" applyBorder="1" applyAlignment="1">
      <alignment horizontal="left" wrapText="1"/>
    </xf>
    <xf numFmtId="0" fontId="35" fillId="0" borderId="0" xfId="0" applyFont="1" applyAlignment="1">
      <alignment horizontal="left" wrapText="1"/>
    </xf>
    <xf numFmtId="0" fontId="35" fillId="0" borderId="15" xfId="0" applyFont="1" applyBorder="1" applyAlignment="1">
      <alignment horizontal="left" wrapText="1"/>
    </xf>
    <xf numFmtId="0" fontId="0" fillId="24" borderId="62" xfId="0" applyFill="1" applyBorder="1" applyAlignment="1">
      <alignment horizontal="center" vertical="center"/>
    </xf>
    <xf numFmtId="0" fontId="0" fillId="24" borderId="73" xfId="0" applyFill="1" applyBorder="1" applyAlignment="1">
      <alignment horizontal="center" vertical="center"/>
    </xf>
    <xf numFmtId="0" fontId="0" fillId="0" borderId="71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0" fontId="28" fillId="8" borderId="11" xfId="0" applyFont="1" applyFill="1" applyBorder="1"/>
    <xf numFmtId="0" fontId="28" fillId="8" borderId="12" xfId="0" applyFont="1" applyFill="1" applyBorder="1"/>
    <xf numFmtId="0" fontId="28" fillId="8" borderId="13" xfId="0" applyFont="1" applyFill="1" applyBorder="1"/>
  </cellXfs>
  <cellStyles count="7">
    <cellStyle name="Komma" xfId="4" builtinId="3"/>
    <cellStyle name="Link" xfId="3" builtinId="8"/>
    <cellStyle name="Prozent" xfId="2" builtinId="5"/>
    <cellStyle name="Standard" xfId="0" builtinId="0"/>
    <cellStyle name="Standard_Budget 2006 inkl LOM und Übertrag" xfId="5"/>
    <cellStyle name="Währung" xfId="1" builtinId="4"/>
    <cellStyle name="Währung 2" xfId="6"/>
  </cellStyles>
  <dxfs count="8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AAD3E0"/>
      <color rgb="FF800000"/>
      <color rgb="FF0CA6D6"/>
      <color rgb="FF0000FF"/>
      <color rgb="FFFF5050"/>
      <color rgb="FFFFB3B3"/>
      <color rgb="FF06526A"/>
      <color rgb="FFA8E6FA"/>
      <color rgb="FFEBE1A7"/>
      <color rgb="FF479F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0</xdr:row>
      <xdr:rowOff>47624</xdr:rowOff>
    </xdr:from>
    <xdr:to>
      <xdr:col>14</xdr:col>
      <xdr:colOff>356135</xdr:colOff>
      <xdr:row>5</xdr:row>
      <xdr:rowOff>28574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47624"/>
          <a:ext cx="1089560" cy="1171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90" name="Text Box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91" name="Text 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92" name="Text Box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93" name="Text 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94" name="Text Box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95" name="Text Box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96" name="Text Box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97" name="Text 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98" name="Text Box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199" name="Text Box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00" name="Text Box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01" name="Text Box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02" name="Text Box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03" name="Text Box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04" name="Text Box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05" name="Text Box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06" name="Text Box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07" name="Text Box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08" name="Text Box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09" name="Text Box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10" name="Text Box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11" name="Text 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12" name="Text Box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13" name="Text Box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14" name="Text Box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15" name="Text Box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16" name="Text Box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17" name="Text Box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18" name="Text Box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19" name="Text Box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20" name="Text Box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21" name="Text Box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22" name="Text Box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23" name="Text Box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24" name="Text Box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25" name="Text Box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26" name="Text Box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27" name="Text Box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29" name="Text Box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30" name="Text Box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31" name="Text Box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32" name="Text Box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33" name="Text Box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34" name="Text Box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35" name="Text Box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36" name="Text Box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37" name="Text Box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38" name="Text Box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39" name="Text Box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40" name="Text Box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41" name="Text Box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42" name="Text Box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43" name="Text Box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44" name="Text Box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45" name="Text Box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46" name="Text Box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47" name="Text Box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48" name="Text Box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49" name="Text Box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50" name="Text Box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51" name="Text Box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52" name="Text Box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53" name="Text Box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54" name="Text Box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55" name="Text Box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56" name="Text Box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57" name="Text Box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58" name="Text Box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59" name="Text Box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60" name="Text Box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61" name="Text Box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62" name="Text Box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63" name="Text Box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64" name="Text Box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65" name="Text Box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66" name="Text Box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67" name="Text Box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68" name="Text Box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69" name="Text Box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70" name="Text Box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71" name="Text Box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72" name="Text Box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73" name="Text Box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74" name="Text Box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75" name="Text Box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76" name="Text Box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77" name="Text Box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78" name="Text Box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79" name="Text Box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80" name="Text Box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81" name="Text Box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82" name="Text Box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83" name="Text Box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84" name="Text Box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85" name="Text Box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86" name="Text Box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87" name="Text Box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88" name="Text Box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89" name="Text Box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90" name="Text Box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91" name="Text Box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92" name="Text Box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93" name="Text Box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94" name="Text Box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95" name="Text Box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96" name="Text Box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97" name="Text Box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98" name="Text Box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299" name="Text Box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00" name="Text Box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01" name="Text Box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02" name="Text Box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03" name="Text Box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04" name="Text Box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05" name="Text Box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06" name="Text Box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07" name="Text Box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08" name="Text Box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09" name="Text Box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10" name="Text Box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11" name="Text Box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12" name="Text Box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13" name="Text Box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14" name="Text Box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15" name="Text Box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16" name="Text Box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17" name="Text Box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18" name="Text Box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19" name="Text Box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20" name="Text Box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21" name="Text Box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22" name="Text Box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23" name="Text Box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24" name="Text Box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25" name="Text Box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26" name="Text Box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27" name="Text Box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1552575</xdr:colOff>
      <xdr:row>77</xdr:row>
      <xdr:rowOff>0</xdr:rowOff>
    </xdr:from>
    <xdr:to>
      <xdr:col>1</xdr:col>
      <xdr:colOff>1628775</xdr:colOff>
      <xdr:row>77</xdr:row>
      <xdr:rowOff>200025</xdr:rowOff>
    </xdr:to>
    <xdr:sp macro="" textlink="">
      <xdr:nvSpPr>
        <xdr:cNvPr id="328" name="Text Box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2943225" y="23550563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960596</xdr:colOff>
      <xdr:row>1</xdr:row>
      <xdr:rowOff>60438</xdr:rowOff>
    </xdr:from>
    <xdr:to>
      <xdr:col>12</xdr:col>
      <xdr:colOff>1394090</xdr:colOff>
      <xdr:row>4</xdr:row>
      <xdr:rowOff>220701</xdr:rowOff>
    </xdr:to>
    <xdr:pic>
      <xdr:nvPicPr>
        <xdr:cNvPr id="329" name="Grafik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06236" y="443761"/>
          <a:ext cx="1618311" cy="1740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9525</xdr:rowOff>
    </xdr:from>
    <xdr:to>
      <xdr:col>13</xdr:col>
      <xdr:colOff>504825</xdr:colOff>
      <xdr:row>14</xdr:row>
      <xdr:rowOff>104775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8575" y="2228850"/>
          <a:ext cx="10239375" cy="0"/>
        </a:xfrm>
        <a:prstGeom prst="ellipse">
          <a:avLst/>
        </a:prstGeom>
        <a:solidFill>
          <a:srgbClr val="FFFFFF">
            <a:alpha val="0"/>
          </a:srgbClr>
        </a:solidFill>
        <a:ln w="19050">
          <a:solidFill>
            <a:srgbClr val="0000FF"/>
          </a:solidFill>
          <a:round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de-DE" sz="1000" b="1" i="0" u="none" strike="noStrike" baseline="0">
              <a:solidFill>
                <a:srgbClr val="FF00FF"/>
              </a:solidFill>
              <a:latin typeface="Arial"/>
              <a:cs typeface="Arial"/>
            </a:rPr>
            <a:t>Geringwertige Wirtschaftsgüter (GWG) gem. gesetzl. Grundlage </a:t>
          </a:r>
        </a:p>
        <a:p>
          <a:pPr algn="r" rtl="0">
            <a:defRPr sz="1000"/>
          </a:pPr>
          <a:r>
            <a:rPr lang="de-DE" sz="1000" b="1" i="0" u="none" strike="noStrike" baseline="0">
              <a:solidFill>
                <a:srgbClr val="FF00FF"/>
              </a:solidFill>
              <a:latin typeface="Arial"/>
              <a:cs typeface="Arial"/>
            </a:rPr>
            <a:t> Poolbildung und Abschreibung über 5 Jahre (60 Monate)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q087th/Documents/Auftragsforschung/Projektkalkulation_USER_2022_2_gesch&#252;tz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r_Kost"/>
      <sheetName val="Parameter"/>
      <sheetName val="Kalkulation"/>
      <sheetName val="Investitionen"/>
      <sheetName val="Sachkosten"/>
      <sheetName val="Ist-Auswertung Personal"/>
      <sheetName val="Buchungsbeleg"/>
    </sheetNames>
    <sheetDataSet>
      <sheetData sheetId="0"/>
      <sheetData sheetId="1">
        <row r="1">
          <cell r="L1" t="str">
            <v>AfA-Einrichtungen</v>
          </cell>
        </row>
        <row r="2">
          <cell r="A2" t="str">
            <v>---</v>
          </cell>
          <cell r="B2">
            <v>0</v>
          </cell>
        </row>
        <row r="3">
          <cell r="A3" t="str">
            <v>Ärztlicher Dienst</v>
          </cell>
          <cell r="B3">
            <v>53.79</v>
          </cell>
          <cell r="L3" t="str">
            <v>Einrichtung</v>
          </cell>
          <cell r="M3" t="str">
            <v>Ergebnis</v>
          </cell>
          <cell r="N3" t="str">
            <v>VK-HH-P_DRM</v>
          </cell>
          <cell r="O3" t="str">
            <v>VZÄ / h</v>
          </cell>
        </row>
        <row r="4">
          <cell r="A4" t="str">
            <v>Naturwissenschaftler</v>
          </cell>
          <cell r="B4">
            <v>35.72</v>
          </cell>
          <cell r="L4" t="str">
            <v>AG Versorgungsforschung</v>
          </cell>
          <cell r="M4">
            <v>-8352.0400000000009</v>
          </cell>
          <cell r="N4">
            <v>5.9417499999999972</v>
          </cell>
          <cell r="O4">
            <v>0.84</v>
          </cell>
        </row>
        <row r="5">
          <cell r="A5" t="str">
            <v>Med.-Techn-. Dienst</v>
          </cell>
          <cell r="B5">
            <v>26.35</v>
          </cell>
          <cell r="L5" t="str">
            <v>Bereich Arbeitsmedizin</v>
          </cell>
          <cell r="M5">
            <v>-15114.74</v>
          </cell>
          <cell r="N5">
            <v>1.0019999999999996</v>
          </cell>
          <cell r="O5">
            <v>8.98</v>
          </cell>
        </row>
        <row r="6">
          <cell r="A6" t="str">
            <v>Doku-Ass.</v>
          </cell>
          <cell r="B6">
            <v>24.7</v>
          </cell>
          <cell r="L6" t="str">
            <v>Institut für Anatomie und Zellbiologie</v>
          </cell>
          <cell r="M6">
            <v>-113286.19</v>
          </cell>
          <cell r="N6">
            <v>14.264750000000019</v>
          </cell>
          <cell r="O6">
            <v>4.7300000000000004</v>
          </cell>
        </row>
        <row r="7">
          <cell r="L7" t="str">
            <v>Institut für Allgemeinmedizin</v>
          </cell>
          <cell r="M7">
            <v>-17441.940000000002</v>
          </cell>
          <cell r="N7">
            <v>9.843499999999997</v>
          </cell>
          <cell r="O7">
            <v>1.05</v>
          </cell>
        </row>
        <row r="8">
          <cell r="A8" t="str">
            <v>---</v>
          </cell>
          <cell r="B8">
            <v>0</v>
          </cell>
          <cell r="L8" t="str">
            <v>Institut für Geschichte und Ethik der Medizin</v>
          </cell>
          <cell r="M8">
            <v>-7937.25</v>
          </cell>
          <cell r="N8">
            <v>6.7820833333333361</v>
          </cell>
          <cell r="O8">
            <v>0.7</v>
          </cell>
        </row>
        <row r="9">
          <cell r="A9" t="str">
            <v>stud. HK (E2, Stufe 1)</v>
          </cell>
          <cell r="B9">
            <v>11.77</v>
          </cell>
          <cell r="L9" t="str">
            <v>Institut für Gesundheits- und Pflegewissenschaft</v>
          </cell>
          <cell r="M9">
            <v>-32120.879999999997</v>
          </cell>
          <cell r="N9">
            <v>30.471833333333336</v>
          </cell>
          <cell r="O9">
            <v>0.63</v>
          </cell>
        </row>
        <row r="10">
          <cell r="A10" t="str">
            <v>stud. HK (E2, Stufe 2)</v>
          </cell>
          <cell r="B10">
            <v>13.04</v>
          </cell>
          <cell r="L10" t="str">
            <v>Institut für Humangenetik und Medizinische Biologie</v>
          </cell>
          <cell r="M10">
            <v>-11200.33</v>
          </cell>
          <cell r="N10">
            <v>3.3112500000000007</v>
          </cell>
          <cell r="O10">
            <v>2.0099999999999998</v>
          </cell>
        </row>
        <row r="11">
          <cell r="A11" t="str">
            <v>stud. HK (E3, Stufe 1)</v>
          </cell>
          <cell r="B11">
            <v>12.77</v>
          </cell>
          <cell r="L11" t="str">
            <v>Institut für Hygiene</v>
          </cell>
          <cell r="M11">
            <v>-2461</v>
          </cell>
          <cell r="N11">
            <v>1.601166666666668</v>
          </cell>
          <cell r="O11">
            <v>0.91</v>
          </cell>
        </row>
        <row r="12">
          <cell r="A12" t="str">
            <v>stud. HK (E3, Stufe 2)</v>
          </cell>
          <cell r="B12">
            <v>14.15</v>
          </cell>
          <cell r="L12" t="str">
            <v>Institut für Klinische Epidemiologie</v>
          </cell>
          <cell r="M12">
            <v>0</v>
          </cell>
          <cell r="N12">
            <v>0</v>
          </cell>
          <cell r="O12">
            <v>4.95</v>
          </cell>
        </row>
        <row r="13">
          <cell r="A13" t="str">
            <v>wiss. HK mit Masterabschluss</v>
          </cell>
          <cell r="B13">
            <v>21.56</v>
          </cell>
          <cell r="L13" t="str">
            <v>Institut für Medizinische Epidemiologie, Biometrie und Informatik</v>
          </cell>
          <cell r="M13">
            <v>-227260.19</v>
          </cell>
          <cell r="N13">
            <v>31.295583333333433</v>
          </cell>
          <cell r="O13">
            <v>4.32</v>
          </cell>
        </row>
        <row r="14">
          <cell r="A14" t="str">
            <v>wiss. HK mit FH-/Bachelorabschluss</v>
          </cell>
          <cell r="B14">
            <v>15.86</v>
          </cell>
          <cell r="L14" t="str">
            <v>Institut für Medizinische Immunologie</v>
          </cell>
          <cell r="M14">
            <v>-301151.13999999996</v>
          </cell>
          <cell r="N14">
            <v>8.5661666666666623</v>
          </cell>
          <cell r="O14">
            <v>20.93</v>
          </cell>
        </row>
        <row r="15">
          <cell r="A15" t="str">
            <v>wiss. HK ohne Abschluss</v>
          </cell>
          <cell r="B15">
            <v>13.63</v>
          </cell>
          <cell r="L15" t="str">
            <v>Institut für Medizinische Mikrobiologie</v>
          </cell>
          <cell r="M15">
            <v>-17808.789999999997</v>
          </cell>
          <cell r="N15">
            <v>3.0833333333333326</v>
          </cell>
          <cell r="O15">
            <v>3.44</v>
          </cell>
        </row>
        <row r="16">
          <cell r="L16" t="str">
            <v>Institut für Medizinische Soziologie</v>
          </cell>
          <cell r="M16">
            <v>-6366.7</v>
          </cell>
          <cell r="N16">
            <v>12.768250000000016</v>
          </cell>
          <cell r="O16">
            <v>0.3</v>
          </cell>
        </row>
        <row r="17">
          <cell r="L17" t="str">
            <v>Institut für Molekulare Medizin</v>
          </cell>
          <cell r="M17">
            <v>-216993.14</v>
          </cell>
          <cell r="N17">
            <v>15.995583333333361</v>
          </cell>
          <cell r="O17">
            <v>8.07</v>
          </cell>
        </row>
        <row r="18">
          <cell r="L18" t="str">
            <v>Institut für Pathologie</v>
          </cell>
          <cell r="M18">
            <v>-45687.360000000001</v>
          </cell>
          <cell r="N18">
            <v>8.3959166666666665</v>
          </cell>
          <cell r="O18">
            <v>3.24</v>
          </cell>
        </row>
        <row r="19">
          <cell r="L19" t="str">
            <v>Institut für Pharmakologie und Toxikologie</v>
          </cell>
          <cell r="M19">
            <v>-9706.39</v>
          </cell>
          <cell r="N19">
            <v>2.7029166666666637</v>
          </cell>
          <cell r="O19">
            <v>2.14</v>
          </cell>
        </row>
        <row r="20">
          <cell r="L20" t="str">
            <v>Institut für Physiologische Chemie</v>
          </cell>
          <cell r="M20">
            <v>-127905.87</v>
          </cell>
          <cell r="N20">
            <v>12.582583333333346</v>
          </cell>
          <cell r="O20">
            <v>6.05</v>
          </cell>
        </row>
        <row r="21">
          <cell r="L21" t="str">
            <v>Institut für Rechtsmedizin</v>
          </cell>
          <cell r="M21">
            <v>-34746.199999999997</v>
          </cell>
          <cell r="N21">
            <v>1.9305833333333327</v>
          </cell>
          <cell r="O21">
            <v>10.71</v>
          </cell>
        </row>
        <row r="22">
          <cell r="L22" t="str">
            <v>Institut für Rehabilitationsmedizin</v>
          </cell>
          <cell r="M22">
            <v>-5515.6</v>
          </cell>
          <cell r="N22">
            <v>5.9178333333333351</v>
          </cell>
          <cell r="O22">
            <v>0.55000000000000004</v>
          </cell>
        </row>
        <row r="23">
          <cell r="L23" t="str">
            <v>Institut für Umwelttoxikologie</v>
          </cell>
          <cell r="M23">
            <v>-17510.8</v>
          </cell>
          <cell r="N23">
            <v>2.9099166666666667</v>
          </cell>
          <cell r="O23">
            <v>3.58</v>
          </cell>
        </row>
        <row r="24">
          <cell r="L24" t="str">
            <v>Julius-Bernstein-Institut für Physiologie</v>
          </cell>
          <cell r="M24">
            <v>-148690.68</v>
          </cell>
          <cell r="N24">
            <v>11.981250000000006</v>
          </cell>
          <cell r="O24">
            <v>7.39</v>
          </cell>
        </row>
        <row r="25">
          <cell r="L25" t="str">
            <v>Koordinierungszentrum für Klinische Studien</v>
          </cell>
          <cell r="M25">
            <v>-11102.23</v>
          </cell>
          <cell r="N25">
            <v>0</v>
          </cell>
          <cell r="O25">
            <v>1.02</v>
          </cell>
        </row>
        <row r="26">
          <cell r="L26" t="str">
            <v>Krukenberg Krebszentrum Halle</v>
          </cell>
          <cell r="M26">
            <v>0</v>
          </cell>
          <cell r="N26">
            <v>0</v>
          </cell>
          <cell r="O26">
            <v>4.95</v>
          </cell>
        </row>
        <row r="27">
          <cell r="L27" t="str">
            <v>SkillsLab</v>
          </cell>
          <cell r="M27">
            <v>-104715.54000000001</v>
          </cell>
          <cell r="N27">
            <v>0</v>
          </cell>
          <cell r="O27">
            <v>9.59</v>
          </cell>
        </row>
        <row r="28">
          <cell r="L28" t="str">
            <v>Universitätsklinik für Anästhesiologie und operative Intensivmedizin</v>
          </cell>
          <cell r="M28">
            <v>-28120.87</v>
          </cell>
          <cell r="N28">
            <v>5.5833333333333277</v>
          </cell>
          <cell r="O28">
            <v>3</v>
          </cell>
        </row>
        <row r="29">
          <cell r="L29" t="str">
            <v>Universitätsklinik und Poliklinik für Allgemein-, Viszeral- und Gefäßchirurgie</v>
          </cell>
          <cell r="M29">
            <v>-23002.129999999997</v>
          </cell>
          <cell r="N29">
            <v>0</v>
          </cell>
          <cell r="O29">
            <v>2.11</v>
          </cell>
        </row>
        <row r="30">
          <cell r="L30" t="str">
            <v>Universitätsklinik und Poliklinik für Altersmedizin</v>
          </cell>
          <cell r="M30">
            <v>-3653.79</v>
          </cell>
          <cell r="N30">
            <v>0.16666666666666666</v>
          </cell>
          <cell r="O30">
            <v>13.05</v>
          </cell>
        </row>
        <row r="31">
          <cell r="L31" t="str">
            <v>Universitätsklinik und Poliklinik für Augenheilkunde</v>
          </cell>
          <cell r="M31">
            <v>-29320.25</v>
          </cell>
          <cell r="N31">
            <v>3.2251666666666678</v>
          </cell>
          <cell r="O31">
            <v>5.41</v>
          </cell>
        </row>
        <row r="32">
          <cell r="L32" t="str">
            <v>Universitätsklinik und Poliklinik für Dermatologie und Venerologie</v>
          </cell>
          <cell r="M32">
            <v>-53747.45</v>
          </cell>
          <cell r="N32">
            <v>10.308916666666665</v>
          </cell>
          <cell r="O32">
            <v>3.1</v>
          </cell>
        </row>
        <row r="33">
          <cell r="L33" t="str">
            <v>Universitätsklinik und Poliklinik für Diagnostische Radiologie</v>
          </cell>
          <cell r="M33">
            <v>-98694.68</v>
          </cell>
          <cell r="N33">
            <v>3.3342499999999982</v>
          </cell>
          <cell r="O33">
            <v>17.62</v>
          </cell>
        </row>
        <row r="34">
          <cell r="L34" t="str">
            <v>Universitätsklinik und Poliklinik für Geburtshilfe und Reproduktionsmedizin</v>
          </cell>
          <cell r="M34">
            <v>-17801.04</v>
          </cell>
          <cell r="N34">
            <v>3.6068333333333333</v>
          </cell>
          <cell r="O34">
            <v>2.94</v>
          </cell>
        </row>
        <row r="35">
          <cell r="L35" t="str">
            <v>Universitätsklinik und Poliklinik für Gynäkologie</v>
          </cell>
          <cell r="M35">
            <v>-22576.59</v>
          </cell>
          <cell r="N35">
            <v>3.1034999999999995</v>
          </cell>
          <cell r="O35">
            <v>4.33</v>
          </cell>
        </row>
        <row r="36">
          <cell r="L36" t="str">
            <v>Universitätsklinik und Poliklinik für Hals-, Nasen- und Ohrenheilkunde, Kopf- und Halschirurgie</v>
          </cell>
          <cell r="M36">
            <v>-111689.79</v>
          </cell>
          <cell r="N36">
            <v>6.4767500000000018</v>
          </cell>
          <cell r="O36">
            <v>10.26</v>
          </cell>
        </row>
        <row r="37">
          <cell r="L37" t="str">
            <v>Universitätsklinik und Poliklinik für Herzchirurgie</v>
          </cell>
          <cell r="M37">
            <v>-141235.06000000003</v>
          </cell>
          <cell r="N37">
            <v>10.513500000000001</v>
          </cell>
          <cell r="O37">
            <v>8</v>
          </cell>
        </row>
        <row r="38">
          <cell r="L38" t="str">
            <v>Universitätsklinik und Poliklinik für Innere Medizin I</v>
          </cell>
          <cell r="M38">
            <v>-68374.22</v>
          </cell>
          <cell r="N38">
            <v>13.235583333333327</v>
          </cell>
          <cell r="O38">
            <v>3.07</v>
          </cell>
        </row>
        <row r="39">
          <cell r="L39" t="str">
            <v>Universitätsklinik und Poliklinik für Innere Medizin II</v>
          </cell>
          <cell r="M39">
            <v>-6449.9</v>
          </cell>
          <cell r="N39">
            <v>3.4339999999999993</v>
          </cell>
          <cell r="O39">
            <v>1.1200000000000001</v>
          </cell>
        </row>
        <row r="40">
          <cell r="L40" t="str">
            <v>Universitätsklinik und Poliklinik für Innere Medizin III</v>
          </cell>
          <cell r="M40">
            <v>-62948.59</v>
          </cell>
          <cell r="N40">
            <v>5.1707500000000008</v>
          </cell>
          <cell r="O40">
            <v>7.25</v>
          </cell>
        </row>
        <row r="41">
          <cell r="L41" t="str">
            <v>Universitätsklinik und Poliklinik für Innere Medizin IV</v>
          </cell>
          <cell r="M41">
            <v>-93408.900000000009</v>
          </cell>
          <cell r="N41">
            <v>20.742000000000001</v>
          </cell>
          <cell r="O41">
            <v>2.68</v>
          </cell>
        </row>
        <row r="42">
          <cell r="L42" t="str">
            <v>Universitätsklinik und Poliklinik für Kinder- und Jugendmedizin</v>
          </cell>
          <cell r="M42">
            <v>-59269.440000000002</v>
          </cell>
          <cell r="N42">
            <v>1.6601666666666683</v>
          </cell>
          <cell r="O42">
            <v>21.25</v>
          </cell>
        </row>
        <row r="43">
          <cell r="L43" t="str">
            <v>Universitätsklinik und Poliklinik für Kinderchirurgie</v>
          </cell>
          <cell r="M43">
            <v>-8889</v>
          </cell>
          <cell r="N43">
            <v>1.3331666666666671</v>
          </cell>
          <cell r="O43">
            <v>3.97</v>
          </cell>
        </row>
        <row r="44">
          <cell r="L44" t="str">
            <v>Universitätsklinik und Poliklinik für Mund-, Kiefer- und Plastische Gesichtschirurgie</v>
          </cell>
          <cell r="M44">
            <v>-84124.06</v>
          </cell>
          <cell r="N44">
            <v>7.7525833333333276</v>
          </cell>
          <cell r="O44">
            <v>6.46</v>
          </cell>
        </row>
        <row r="45">
          <cell r="L45" t="str">
            <v>Universitätsklinik und Poliklinik für Neurochirurgie</v>
          </cell>
          <cell r="M45">
            <v>-41712.81</v>
          </cell>
          <cell r="N45">
            <v>3.0500000000000007</v>
          </cell>
          <cell r="O45">
            <v>8.14</v>
          </cell>
        </row>
        <row r="46">
          <cell r="L46" t="str">
            <v>Universitätsklinik und Poliklinik für Neurologie</v>
          </cell>
          <cell r="M46">
            <v>-16257.7</v>
          </cell>
          <cell r="N46">
            <v>5.523416666666666</v>
          </cell>
          <cell r="O46">
            <v>1.75</v>
          </cell>
        </row>
        <row r="47">
          <cell r="L47" t="str">
            <v>Universitätsklinik und Poliklinik für Nuklearmedizin</v>
          </cell>
          <cell r="M47">
            <v>-81793.460000000006</v>
          </cell>
          <cell r="N47">
            <v>0.70675000000000021</v>
          </cell>
          <cell r="O47">
            <v>68.89</v>
          </cell>
        </row>
        <row r="48">
          <cell r="L48" t="str">
            <v>Universitätsklinik und Poliklinik für Orthopädie und Physikalische Medizin</v>
          </cell>
          <cell r="M48">
            <v>-59334.86</v>
          </cell>
          <cell r="N48">
            <v>5.4006666666666643</v>
          </cell>
          <cell r="O48">
            <v>6.54</v>
          </cell>
        </row>
        <row r="49">
          <cell r="L49" t="str">
            <v>Universitätsklinik und Poliklinik für Pädiatrische Kardiologie</v>
          </cell>
          <cell r="M49">
            <v>-3841.5</v>
          </cell>
          <cell r="N49">
            <v>0.25</v>
          </cell>
          <cell r="O49">
            <v>9.15</v>
          </cell>
        </row>
        <row r="50">
          <cell r="L50" t="str">
            <v>Universitätsklinik und Poliklinik für Psychiatrie, Psychotherapie und Psychosomatik</v>
          </cell>
          <cell r="M50">
            <v>-86353.260000000009</v>
          </cell>
          <cell r="N50">
            <v>5.3255833333333369</v>
          </cell>
          <cell r="O50">
            <v>9.65</v>
          </cell>
        </row>
        <row r="51">
          <cell r="L51" t="str">
            <v>Universitätsklinik und Poliklinik für Strahlentherapie</v>
          </cell>
          <cell r="M51">
            <v>-26605.05</v>
          </cell>
          <cell r="N51">
            <v>8.2793333333333283</v>
          </cell>
          <cell r="O51">
            <v>1.91</v>
          </cell>
        </row>
        <row r="52">
          <cell r="L52" t="str">
            <v>Universitätsklinik und Poliklinik für Unfall- und Wiederherstellungschirurgie</v>
          </cell>
          <cell r="M52">
            <v>-5675.3</v>
          </cell>
          <cell r="N52">
            <v>0.16666666666666669</v>
          </cell>
          <cell r="O52">
            <v>20.27</v>
          </cell>
        </row>
        <row r="53">
          <cell r="L53" t="str">
            <v>Universitätsklinik und Poliklinik für Urologie</v>
          </cell>
          <cell r="M53">
            <v>-19008.45</v>
          </cell>
          <cell r="N53">
            <v>3.2687499999999989</v>
          </cell>
          <cell r="O53">
            <v>3.46</v>
          </cell>
        </row>
        <row r="54">
          <cell r="L54" t="str">
            <v>Universitätspoliklinik für Kieferorthopädie</v>
          </cell>
          <cell r="M54">
            <v>-5966.59</v>
          </cell>
          <cell r="N54">
            <v>4.5010833333333338</v>
          </cell>
          <cell r="O54">
            <v>0.79</v>
          </cell>
        </row>
        <row r="55">
          <cell r="L55" t="str">
            <v>Universitätspoliklinik für Zahnärztliche Prothetik</v>
          </cell>
          <cell r="M55">
            <v>-46930.729999999996</v>
          </cell>
          <cell r="N55">
            <v>8.4508333333333336</v>
          </cell>
          <cell r="O55">
            <v>3.31</v>
          </cell>
        </row>
        <row r="56">
          <cell r="L56" t="str">
            <v>Universitätspoliklinik für Zahnerhaltungskunde und Parodontologie</v>
          </cell>
          <cell r="M56">
            <v>-110475.42</v>
          </cell>
          <cell r="N56">
            <v>12.916083333333354</v>
          </cell>
          <cell r="O56">
            <v>5.09</v>
          </cell>
        </row>
        <row r="57">
          <cell r="L57" t="str">
            <v>Zentrum für Reproduktionsmedizin und Andrologie</v>
          </cell>
          <cell r="M57">
            <v>-14753.81</v>
          </cell>
          <cell r="N57">
            <v>1.997333333333333</v>
          </cell>
          <cell r="O57">
            <v>4.4000000000000004</v>
          </cell>
        </row>
        <row r="58">
          <cell r="L58" t="str">
            <v>Gesamtergebnis</v>
          </cell>
          <cell r="M58">
            <v>-2915089.6999999993</v>
          </cell>
          <cell r="N58">
            <v>350.83191666666698</v>
          </cell>
          <cell r="O58">
            <v>4.95</v>
          </cell>
        </row>
        <row r="59">
          <cell r="N59">
            <v>6.4968873456790179</v>
          </cell>
        </row>
        <row r="60">
          <cell r="N60" t="str">
            <v>(Mittelwert)</v>
          </cell>
        </row>
      </sheetData>
      <sheetData sheetId="2">
        <row r="2">
          <cell r="C2" t="str">
            <v>Version:</v>
          </cell>
        </row>
        <row r="8">
          <cell r="B8" t="str">
            <v>Projekttitel:</v>
          </cell>
        </row>
      </sheetData>
      <sheetData sheetId="3">
        <row r="38">
          <cell r="H38">
            <v>0</v>
          </cell>
        </row>
      </sheetData>
      <sheetData sheetId="4">
        <row r="17">
          <cell r="B17" t="str">
            <v>Verbrauchsmaterial</v>
          </cell>
        </row>
        <row r="22">
          <cell r="B22" t="str">
            <v>Dienstleistungen</v>
          </cell>
        </row>
        <row r="26">
          <cell r="B26" t="str">
            <v>Forschungsunterstützende Einrichtungen</v>
          </cell>
        </row>
        <row r="32">
          <cell r="B32" t="str">
            <v>Reisekosten</v>
          </cell>
        </row>
        <row r="36">
          <cell r="B36" t="str">
            <v>sonstige Ausgaben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-med.ac.at/patienten/ukl_psychiatrie1.html" TargetMode="External"/><Relationship Id="rId18" Type="http://schemas.openxmlformats.org/officeDocument/2006/relationships/hyperlink" Target="https://www.i-med.ac.at/patienten/ukl_gynaekologie_geburtshilfe.html" TargetMode="External"/><Relationship Id="rId26" Type="http://schemas.openxmlformats.org/officeDocument/2006/relationships/hyperlink" Target="https://www.i-med.ac.at/patienten/ukl_kiefer.html" TargetMode="External"/><Relationship Id="rId21" Type="http://schemas.openxmlformats.org/officeDocument/2006/relationships/hyperlink" Target="https://www.i-med.ac.at/patienten/ukl_hss.html" TargetMode="External"/><Relationship Id="rId34" Type="http://schemas.openxmlformats.org/officeDocument/2006/relationships/hyperlink" Target="https://www.i-med.ac.at/patienten/ukl_augen-hk.html" TargetMode="External"/><Relationship Id="rId7" Type="http://schemas.openxmlformats.org/officeDocument/2006/relationships/hyperlink" Target="https://www.i-med.ac.at/patienten/ukl_anaesthesie-intensiv.html" TargetMode="External"/><Relationship Id="rId12" Type="http://schemas.openxmlformats.org/officeDocument/2006/relationships/hyperlink" Target="https://www.i-med.ac.at/patienten/ukl_inneremedizin1.html" TargetMode="External"/><Relationship Id="rId17" Type="http://schemas.openxmlformats.org/officeDocument/2006/relationships/hyperlink" Target="https://www.i-med.ac.at/patienten/ukl_neurochirurgie.html" TargetMode="External"/><Relationship Id="rId25" Type="http://schemas.openxmlformats.org/officeDocument/2006/relationships/hyperlink" Target="https://www.i-med.ac.at/patienten/ukl_zahn_prothetik.html" TargetMode="External"/><Relationship Id="rId33" Type="http://schemas.openxmlformats.org/officeDocument/2006/relationships/hyperlink" Target="https://www.i-med.ac.at/patienten/ukl_dermatologie.html" TargetMode="External"/><Relationship Id="rId2" Type="http://schemas.openxmlformats.org/officeDocument/2006/relationships/hyperlink" Target="https://www.i-med.ac.at/patienten/ukl_herzchirurgie.html" TargetMode="External"/><Relationship Id="rId16" Type="http://schemas.openxmlformats.org/officeDocument/2006/relationships/hyperlink" Target="http://www.i-med.ac.at/neurologie/" TargetMode="External"/><Relationship Id="rId20" Type="http://schemas.openxmlformats.org/officeDocument/2006/relationships/hyperlink" Target="https://www.i-med.ac.at/patienten/ukl_hno.html" TargetMode="External"/><Relationship Id="rId29" Type="http://schemas.openxmlformats.org/officeDocument/2006/relationships/hyperlink" Target="http://kinderzentrum.tirol-kliniken.at/page.cfm?vpath=paediatrie-ii" TargetMode="External"/><Relationship Id="rId1" Type="http://schemas.openxmlformats.org/officeDocument/2006/relationships/hyperlink" Target="https://www.i-med.ac.at/vtt/" TargetMode="External"/><Relationship Id="rId6" Type="http://schemas.openxmlformats.org/officeDocument/2006/relationships/hyperlink" Target="https://www.i-med.ac.at/patienten/ukl_urologie.html" TargetMode="External"/><Relationship Id="rId11" Type="http://schemas.openxmlformats.org/officeDocument/2006/relationships/hyperlink" Target="https://www.i-med.ac.at/patienten/ukl_inneremedizin1.html" TargetMode="External"/><Relationship Id="rId24" Type="http://schemas.openxmlformats.org/officeDocument/2006/relationships/hyperlink" Target="https://www.i-med.ac.at/patienten/ukl_zahnerhaltung.html" TargetMode="External"/><Relationship Id="rId32" Type="http://schemas.openxmlformats.org/officeDocument/2006/relationships/hyperlink" Target="https://www.i-med.ac.at/patienten/ukl_strahlen-radioonklogie.html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s://www.i-med.ac.at/patienten/ukl_orthotrauma.html" TargetMode="External"/><Relationship Id="rId15" Type="http://schemas.openxmlformats.org/officeDocument/2006/relationships/hyperlink" Target="https://www.tirol-kliniken.at/page.cfm?vpath=standorte/landeskrankenhaus-hall/medizinisches-angebot/kinder--und-jugendpsychiatrie" TargetMode="External"/><Relationship Id="rId23" Type="http://schemas.openxmlformats.org/officeDocument/2006/relationships/hyperlink" Target="https://www.i-med.ac.at/neuroradiologie/" TargetMode="External"/><Relationship Id="rId28" Type="http://schemas.openxmlformats.org/officeDocument/2006/relationships/hyperlink" Target="http://kinderzentrum.tirol-kliniken.at/page.cfm?vpath=paediatrie-i" TargetMode="External"/><Relationship Id="rId36" Type="http://schemas.openxmlformats.org/officeDocument/2006/relationships/hyperlink" Target="https://www.i-med.ac.at/ge_nw/index.html" TargetMode="External"/><Relationship Id="rId10" Type="http://schemas.openxmlformats.org/officeDocument/2006/relationships/hyperlink" Target="https://www.i-med.ac.at/patienten/ukl_inneremedizin1.html" TargetMode="External"/><Relationship Id="rId19" Type="http://schemas.openxmlformats.org/officeDocument/2006/relationships/hyperlink" Target="https://www.i-med.ac.at/patienten/ukl_gyn_endo_repromed.html" TargetMode="External"/><Relationship Id="rId31" Type="http://schemas.openxmlformats.org/officeDocument/2006/relationships/hyperlink" Target="https://www.i-med.ac.at/patienten/ukl_nuklearmedizin.html" TargetMode="External"/><Relationship Id="rId4" Type="http://schemas.openxmlformats.org/officeDocument/2006/relationships/hyperlink" Target="https://www.i-med.ac.at/patienten/ukl_plastische_chirurgie.html" TargetMode="External"/><Relationship Id="rId9" Type="http://schemas.openxmlformats.org/officeDocument/2006/relationships/hyperlink" Target="https://www.i-med.ac.at/patienten/ukl_inneremedizin1.html" TargetMode="External"/><Relationship Id="rId14" Type="http://schemas.openxmlformats.org/officeDocument/2006/relationships/hyperlink" Target="https://www.i-med.ac.at/patienten/ukl_psychiatrie1.html" TargetMode="External"/><Relationship Id="rId22" Type="http://schemas.openxmlformats.org/officeDocument/2006/relationships/hyperlink" Target="https://www.i-med.ac.at/radiologie/" TargetMode="External"/><Relationship Id="rId27" Type="http://schemas.openxmlformats.org/officeDocument/2006/relationships/hyperlink" Target="https://www.i-med.ac.at/patienten/ukl_mkg.html" TargetMode="External"/><Relationship Id="rId30" Type="http://schemas.openxmlformats.org/officeDocument/2006/relationships/hyperlink" Target="http://kinderzentrum.tirol-kliniken.at/page.cfm?vpath=paediatrie-iii" TargetMode="External"/><Relationship Id="rId35" Type="http://schemas.openxmlformats.org/officeDocument/2006/relationships/hyperlink" Target="http://fgz.i-med.ac.at/" TargetMode="External"/><Relationship Id="rId8" Type="http://schemas.openxmlformats.org/officeDocument/2006/relationships/hyperlink" Target="https://www.i-med.ac.at/patienten/ukl_inneremedizin1.html" TargetMode="External"/><Relationship Id="rId3" Type="http://schemas.openxmlformats.org/officeDocument/2006/relationships/hyperlink" Target="https://www.i-med.ac.at/patienten/ukl_gefaesschirurgie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5050"/>
  </sheetPr>
  <dimension ref="A1:Z35"/>
  <sheetViews>
    <sheetView workbookViewId="0">
      <selection activeCell="B10" sqref="B10:O10"/>
    </sheetView>
  </sheetViews>
  <sheetFormatPr baseColWidth="10" defaultColWidth="11.42578125" defaultRowHeight="14.25" x14ac:dyDescent="0.2"/>
  <cols>
    <col min="1" max="1" width="3.7109375" style="69" customWidth="1"/>
    <col min="2" max="3" width="11.42578125" style="69"/>
    <col min="4" max="4" width="7.140625" style="69" customWidth="1"/>
    <col min="5" max="6" width="11.42578125" style="69"/>
    <col min="7" max="7" width="11.5703125" style="69" customWidth="1"/>
    <col min="8" max="8" width="10" style="69" customWidth="1"/>
    <col min="9" max="9" width="9.85546875" style="69" customWidth="1"/>
    <col min="10" max="10" width="2" style="69" customWidth="1"/>
    <col min="11" max="11" width="11.42578125" style="69" customWidth="1"/>
    <col min="12" max="12" width="4.7109375" style="69" customWidth="1"/>
    <col min="13" max="13" width="1.5703125" style="69" customWidth="1"/>
    <col min="14" max="14" width="10.140625" style="69" customWidth="1"/>
    <col min="15" max="15" width="8.7109375" style="69" customWidth="1"/>
    <col min="16" max="16" width="11.42578125" style="69" hidden="1" customWidth="1"/>
    <col min="17" max="17" width="5.28515625" style="69" customWidth="1"/>
    <col min="18" max="16384" width="11.42578125" style="69"/>
  </cols>
  <sheetData>
    <row r="1" spans="1:26" ht="23.25" x14ac:dyDescent="0.35">
      <c r="A1" s="365" t="s">
        <v>238</v>
      </c>
      <c r="B1" s="72"/>
      <c r="C1" s="72"/>
      <c r="D1" s="72"/>
      <c r="E1" s="72"/>
      <c r="F1" s="72"/>
      <c r="G1" s="72"/>
      <c r="H1" s="159"/>
      <c r="I1" s="159"/>
      <c r="J1" s="159"/>
      <c r="K1" s="160"/>
      <c r="L1" s="159"/>
      <c r="M1" s="161"/>
      <c r="N1" s="162"/>
      <c r="O1" s="163"/>
      <c r="P1" s="73"/>
      <c r="Q1" s="76"/>
      <c r="R1" s="483"/>
      <c r="S1" s="483"/>
      <c r="T1" s="483"/>
      <c r="U1" s="483"/>
      <c r="V1" s="483"/>
      <c r="W1" s="483"/>
      <c r="X1" s="483"/>
      <c r="Y1" s="483"/>
      <c r="Z1" s="483"/>
    </row>
    <row r="2" spans="1:26" ht="23.25" x14ac:dyDescent="0.35">
      <c r="A2" s="365"/>
      <c r="B2" s="75"/>
      <c r="C2" s="75"/>
      <c r="D2" s="75"/>
      <c r="E2" s="75"/>
      <c r="F2" s="75"/>
      <c r="G2" s="75"/>
      <c r="H2" s="71"/>
      <c r="I2" s="71"/>
      <c r="J2" s="71"/>
      <c r="K2" s="71"/>
      <c r="L2" s="71"/>
      <c r="M2" s="166"/>
      <c r="N2" s="71"/>
      <c r="O2" s="164"/>
      <c r="P2" s="75"/>
      <c r="Q2" s="76"/>
      <c r="R2" s="483"/>
      <c r="S2" s="483"/>
      <c r="T2" s="483"/>
      <c r="U2" s="483"/>
      <c r="V2" s="483"/>
      <c r="W2" s="483"/>
      <c r="X2" s="483"/>
      <c r="Y2" s="483"/>
      <c r="Z2" s="483"/>
    </row>
    <row r="3" spans="1:26" ht="15.75" customHeight="1" x14ac:dyDescent="0.2">
      <c r="A3" s="74" t="s">
        <v>358</v>
      </c>
      <c r="B3" s="75"/>
      <c r="C3" s="75"/>
      <c r="D3" s="75"/>
      <c r="E3" s="75"/>
      <c r="F3" s="75"/>
      <c r="G3" s="75"/>
      <c r="H3" s="71"/>
      <c r="I3" s="70"/>
      <c r="J3" s="70"/>
      <c r="K3" s="70"/>
      <c r="L3" s="70"/>
      <c r="M3" s="70"/>
      <c r="N3" s="70"/>
      <c r="O3" s="164"/>
      <c r="P3" s="75"/>
      <c r="Q3" s="76"/>
      <c r="R3" s="484"/>
      <c r="S3" s="484"/>
      <c r="T3" s="484"/>
      <c r="U3" s="484"/>
      <c r="V3" s="484"/>
      <c r="W3" s="484"/>
      <c r="X3" s="484"/>
      <c r="Y3" s="484"/>
      <c r="Z3" s="484"/>
    </row>
    <row r="4" spans="1:26" ht="15.75" customHeight="1" x14ac:dyDescent="0.25">
      <c r="A4" s="74"/>
      <c r="B4" s="75"/>
      <c r="C4" s="75"/>
      <c r="D4" s="75"/>
      <c r="E4" s="75"/>
      <c r="F4" s="75"/>
      <c r="G4" s="9"/>
      <c r="H4" s="71"/>
      <c r="I4" s="70"/>
      <c r="J4" s="70"/>
      <c r="K4" s="70"/>
      <c r="L4" s="70"/>
      <c r="M4" s="70"/>
      <c r="N4" s="70"/>
      <c r="O4" s="165"/>
      <c r="P4" s="10"/>
      <c r="Q4" s="76"/>
      <c r="R4" s="485"/>
      <c r="S4" s="486"/>
      <c r="T4" s="486"/>
      <c r="U4" s="486"/>
      <c r="V4" s="486"/>
      <c r="W4" s="486"/>
      <c r="X4" s="487"/>
      <c r="Y4" s="484"/>
      <c r="Z4" s="484"/>
    </row>
    <row r="5" spans="1:26" ht="15.75" customHeight="1" x14ac:dyDescent="0.25">
      <c r="A5" s="77" t="s">
        <v>148</v>
      </c>
      <c r="B5" s="75" t="s">
        <v>357</v>
      </c>
      <c r="C5" s="75"/>
      <c r="D5" s="75"/>
      <c r="E5" s="75"/>
      <c r="F5" s="75"/>
      <c r="G5" s="9"/>
      <c r="H5" s="71"/>
      <c r="I5" s="70"/>
      <c r="J5" s="70"/>
      <c r="K5" s="70"/>
      <c r="L5" s="70"/>
      <c r="M5" s="70"/>
      <c r="N5" s="70"/>
      <c r="O5" s="164"/>
      <c r="P5" s="10"/>
      <c r="Q5" s="76"/>
      <c r="R5" s="488"/>
      <c r="S5" s="489"/>
      <c r="T5" s="486"/>
      <c r="U5" s="486"/>
      <c r="V5" s="486"/>
      <c r="W5" s="486"/>
      <c r="X5" s="487"/>
      <c r="Y5" s="484"/>
      <c r="Z5" s="484"/>
    </row>
    <row r="6" spans="1:26" ht="15.75" customHeight="1" x14ac:dyDescent="0.25">
      <c r="A6" s="78"/>
      <c r="B6" s="79"/>
      <c r="C6" s="79" t="s">
        <v>149</v>
      </c>
      <c r="D6" s="75"/>
      <c r="E6" s="75"/>
      <c r="F6" s="75"/>
      <c r="G6" s="9"/>
      <c r="H6" s="71"/>
      <c r="I6" s="166"/>
      <c r="J6" s="166"/>
      <c r="K6" s="166"/>
      <c r="L6" s="166"/>
      <c r="M6" s="166"/>
      <c r="N6" s="71"/>
      <c r="O6" s="164"/>
      <c r="P6" s="10"/>
      <c r="Q6" s="76"/>
      <c r="R6" s="488"/>
      <c r="S6" s="489"/>
      <c r="T6" s="486"/>
      <c r="U6" s="486"/>
      <c r="V6" s="486"/>
      <c r="W6" s="486"/>
      <c r="X6" s="487"/>
      <c r="Y6" s="484"/>
      <c r="Z6" s="484"/>
    </row>
    <row r="7" spans="1:26" ht="15.75" customHeight="1" x14ac:dyDescent="0.25">
      <c r="A7" s="78"/>
      <c r="B7" s="79"/>
      <c r="C7" s="79" t="s">
        <v>150</v>
      </c>
      <c r="D7" s="75"/>
      <c r="E7" s="75"/>
      <c r="F7" s="75"/>
      <c r="G7" s="9"/>
      <c r="H7" s="71"/>
      <c r="I7" s="166"/>
      <c r="J7" s="166"/>
      <c r="K7" s="190"/>
      <c r="L7" s="190"/>
      <c r="M7" s="190"/>
      <c r="N7" s="190"/>
      <c r="O7" s="164"/>
      <c r="P7" s="10"/>
      <c r="Q7" s="76"/>
      <c r="R7" s="488"/>
      <c r="S7" s="489"/>
      <c r="T7" s="486"/>
      <c r="U7" s="486"/>
      <c r="V7" s="486"/>
      <c r="W7" s="486"/>
      <c r="X7" s="487"/>
      <c r="Y7" s="484"/>
      <c r="Z7" s="484"/>
    </row>
    <row r="8" spans="1:26" ht="15.75" customHeight="1" x14ac:dyDescent="0.25">
      <c r="A8" s="78"/>
      <c r="B8" s="79"/>
      <c r="C8" s="79" t="s">
        <v>151</v>
      </c>
      <c r="D8" s="75"/>
      <c r="E8" s="75"/>
      <c r="F8" s="75"/>
      <c r="G8" s="9"/>
      <c r="H8" s="9"/>
      <c r="I8" s="71"/>
      <c r="J8" s="71"/>
      <c r="K8" s="71"/>
      <c r="L8" s="71"/>
      <c r="M8" s="71"/>
      <c r="N8" s="71"/>
      <c r="O8" s="158"/>
      <c r="P8" s="10"/>
      <c r="Q8" s="76"/>
      <c r="R8" s="488"/>
      <c r="S8" s="489"/>
      <c r="T8" s="486"/>
      <c r="U8" s="486"/>
      <c r="V8" s="486"/>
      <c r="W8" s="486"/>
      <c r="X8" s="487"/>
      <c r="Y8" s="484"/>
      <c r="Z8" s="484"/>
    </row>
    <row r="9" spans="1:26" ht="15.75" customHeight="1" x14ac:dyDescent="0.25">
      <c r="A9" s="78"/>
      <c r="B9" s="75"/>
      <c r="C9" s="75"/>
      <c r="D9" s="75"/>
      <c r="E9" s="75"/>
      <c r="F9" s="75"/>
      <c r="G9" s="9"/>
      <c r="H9" s="9"/>
      <c r="I9" s="71"/>
      <c r="J9" s="71"/>
      <c r="K9" s="71"/>
      <c r="L9" s="71"/>
      <c r="M9" s="71"/>
      <c r="N9" s="71"/>
      <c r="O9" s="158"/>
      <c r="P9" s="10"/>
      <c r="Q9" s="76"/>
      <c r="R9" s="488"/>
      <c r="S9" s="486"/>
      <c r="T9" s="489"/>
      <c r="U9" s="486"/>
      <c r="V9" s="486"/>
      <c r="W9" s="486"/>
      <c r="X9" s="487"/>
      <c r="Y9" s="484"/>
      <c r="Z9" s="484"/>
    </row>
    <row r="10" spans="1:26" ht="15.75" customHeight="1" x14ac:dyDescent="0.25">
      <c r="A10" s="80" t="s">
        <v>152</v>
      </c>
      <c r="B10" s="497" t="s">
        <v>355</v>
      </c>
      <c r="C10" s="498"/>
      <c r="D10" s="498"/>
      <c r="E10" s="498"/>
      <c r="F10" s="498"/>
      <c r="G10" s="498"/>
      <c r="H10" s="499"/>
      <c r="I10" s="499"/>
      <c r="J10" s="499"/>
      <c r="K10" s="499"/>
      <c r="L10" s="499"/>
      <c r="M10" s="499"/>
      <c r="N10" s="499"/>
      <c r="O10" s="500"/>
      <c r="P10" s="10"/>
      <c r="Q10" s="76"/>
      <c r="R10" s="488"/>
      <c r="S10" s="486"/>
      <c r="T10" s="489"/>
      <c r="U10" s="486"/>
      <c r="V10" s="486"/>
      <c r="W10" s="486"/>
      <c r="X10" s="487"/>
      <c r="Y10" s="484"/>
      <c r="Z10" s="484"/>
    </row>
    <row r="11" spans="1:26" ht="15.75" customHeight="1" x14ac:dyDescent="0.25">
      <c r="A11" s="78"/>
      <c r="B11" s="75"/>
      <c r="C11" s="75"/>
      <c r="D11" s="75"/>
      <c r="E11" s="75"/>
      <c r="F11" s="75"/>
      <c r="G11" s="9"/>
      <c r="H11" s="75"/>
      <c r="I11" s="71"/>
      <c r="J11" s="71"/>
      <c r="K11" s="71"/>
      <c r="L11" s="71"/>
      <c r="M11" s="71"/>
      <c r="N11" s="71"/>
      <c r="O11" s="81"/>
      <c r="P11" s="10"/>
      <c r="Q11" s="76"/>
      <c r="R11" s="488"/>
      <c r="S11" s="486"/>
      <c r="T11" s="489"/>
      <c r="U11" s="486"/>
      <c r="V11" s="486"/>
      <c r="W11" s="486"/>
      <c r="X11" s="487"/>
      <c r="Y11" s="484"/>
      <c r="Z11" s="484"/>
    </row>
    <row r="12" spans="1:26" ht="15.75" customHeight="1" x14ac:dyDescent="0.25">
      <c r="A12" s="77" t="s">
        <v>153</v>
      </c>
      <c r="B12" s="204" t="s">
        <v>154</v>
      </c>
      <c r="C12" s="201"/>
      <c r="D12" s="201"/>
      <c r="E12" s="75"/>
      <c r="F12" s="75"/>
      <c r="G12" s="71"/>
      <c r="H12" s="70"/>
      <c r="I12" s="71"/>
      <c r="J12" s="71"/>
      <c r="K12" s="71"/>
      <c r="L12" s="71"/>
      <c r="M12" s="71"/>
      <c r="N12" s="71"/>
      <c r="O12" s="81"/>
      <c r="P12" s="10"/>
      <c r="Q12" s="76"/>
      <c r="R12" s="488"/>
      <c r="S12" s="486"/>
      <c r="T12" s="489"/>
      <c r="U12" s="486"/>
      <c r="V12" s="486"/>
      <c r="W12" s="486"/>
      <c r="X12" s="487"/>
      <c r="Y12" s="484"/>
      <c r="Z12" s="484"/>
    </row>
    <row r="13" spans="1:26" ht="15.75" customHeight="1" x14ac:dyDescent="0.25">
      <c r="A13" s="78"/>
      <c r="B13" s="75"/>
      <c r="C13" s="75"/>
      <c r="D13" s="75"/>
      <c r="E13" s="75"/>
      <c r="F13" s="75"/>
      <c r="G13" s="75"/>
      <c r="H13" s="70"/>
      <c r="I13" s="70"/>
      <c r="J13" s="70"/>
      <c r="K13" s="70"/>
      <c r="L13" s="70"/>
      <c r="M13" s="70"/>
      <c r="N13" s="70"/>
      <c r="O13" s="81"/>
      <c r="P13" s="75"/>
      <c r="Q13" s="76"/>
      <c r="R13" s="488"/>
      <c r="S13" s="489"/>
      <c r="T13" s="486"/>
      <c r="U13" s="486"/>
      <c r="V13" s="486"/>
      <c r="W13" s="486"/>
      <c r="X13" s="487"/>
      <c r="Y13" s="484"/>
      <c r="Z13" s="484"/>
    </row>
    <row r="14" spans="1:26" ht="15.75" x14ac:dyDescent="0.25">
      <c r="A14" s="78"/>
      <c r="B14" s="493" t="s">
        <v>157</v>
      </c>
      <c r="C14" s="85" t="s">
        <v>155</v>
      </c>
      <c r="D14" s="85"/>
      <c r="E14" s="85"/>
      <c r="F14" s="85"/>
      <c r="G14" s="85"/>
      <c r="H14" s="72"/>
      <c r="I14" s="73"/>
      <c r="J14" s="75"/>
      <c r="K14" s="75"/>
      <c r="L14" s="75"/>
      <c r="M14" s="75"/>
      <c r="N14" s="75"/>
      <c r="O14" s="81"/>
      <c r="P14" s="81"/>
      <c r="Q14" s="76"/>
      <c r="R14" s="488"/>
      <c r="S14" s="489"/>
      <c r="T14" s="486"/>
      <c r="U14" s="486"/>
      <c r="V14" s="486"/>
      <c r="W14" s="486"/>
      <c r="X14" s="487"/>
      <c r="Y14" s="484"/>
      <c r="Z14" s="484"/>
    </row>
    <row r="15" spans="1:26" ht="15.75" x14ac:dyDescent="0.25">
      <c r="A15" s="78"/>
      <c r="B15" s="494"/>
      <c r="C15" s="75" t="s">
        <v>156</v>
      </c>
      <c r="D15" s="75"/>
      <c r="E15" s="75"/>
      <c r="F15" s="75"/>
      <c r="G15" s="75"/>
      <c r="H15" s="75"/>
      <c r="I15" s="81"/>
      <c r="J15" s="75"/>
      <c r="K15" s="75"/>
      <c r="L15" s="75"/>
      <c r="M15" s="75"/>
      <c r="N15" s="75"/>
      <c r="O15" s="81"/>
      <c r="P15" s="81"/>
      <c r="Q15" s="76"/>
      <c r="R15" s="488"/>
      <c r="S15" s="489"/>
      <c r="T15" s="486"/>
      <c r="U15" s="486"/>
      <c r="V15" s="486"/>
      <c r="W15" s="486"/>
      <c r="X15" s="487"/>
      <c r="Y15" s="484"/>
      <c r="Z15" s="484"/>
    </row>
    <row r="16" spans="1:26" ht="5.25" customHeight="1" x14ac:dyDescent="0.25">
      <c r="A16" s="78"/>
      <c r="B16" s="86"/>
      <c r="C16" s="87"/>
      <c r="D16" s="87"/>
      <c r="E16" s="87"/>
      <c r="F16" s="87"/>
      <c r="G16" s="87"/>
      <c r="H16" s="87"/>
      <c r="I16" s="88"/>
      <c r="J16" s="75"/>
      <c r="K16" s="75"/>
      <c r="L16" s="75"/>
      <c r="M16" s="75"/>
      <c r="N16" s="75"/>
      <c r="O16" s="81"/>
      <c r="P16" s="81"/>
      <c r="Q16" s="76"/>
    </row>
    <row r="17" spans="1:17" ht="15" x14ac:dyDescent="0.25">
      <c r="A17" s="78"/>
      <c r="B17" s="495" t="s">
        <v>158</v>
      </c>
      <c r="C17" s="75" t="s">
        <v>348</v>
      </c>
      <c r="D17" s="75"/>
      <c r="E17" s="75"/>
      <c r="F17" s="75"/>
      <c r="G17" s="75"/>
      <c r="H17" s="75"/>
      <c r="I17" s="81"/>
      <c r="J17" s="75"/>
      <c r="K17" s="75"/>
      <c r="L17" s="75"/>
      <c r="M17" s="75"/>
      <c r="N17" s="75"/>
      <c r="O17" s="81"/>
      <c r="P17" s="81"/>
      <c r="Q17" s="76"/>
    </row>
    <row r="18" spans="1:17" ht="15" x14ac:dyDescent="0.25">
      <c r="A18" s="78"/>
      <c r="B18" s="496"/>
      <c r="C18" s="75" t="s">
        <v>160</v>
      </c>
      <c r="D18" s="75"/>
      <c r="E18" s="75"/>
      <c r="F18" s="75"/>
      <c r="G18" s="75"/>
      <c r="H18" s="75"/>
      <c r="I18" s="81"/>
      <c r="J18" s="75"/>
      <c r="K18" s="75"/>
      <c r="L18" s="75"/>
      <c r="M18" s="75"/>
      <c r="N18" s="75"/>
      <c r="O18" s="81"/>
      <c r="P18" s="81"/>
      <c r="Q18" s="76"/>
    </row>
    <row r="19" spans="1:17" ht="15" x14ac:dyDescent="0.25">
      <c r="A19" s="78"/>
      <c r="B19" s="496"/>
      <c r="C19" s="75" t="s">
        <v>349</v>
      </c>
      <c r="D19" s="75"/>
      <c r="E19" s="75"/>
      <c r="F19" s="75"/>
      <c r="G19" s="75"/>
      <c r="H19" s="75"/>
      <c r="I19" s="81"/>
      <c r="J19" s="75"/>
      <c r="K19" s="75"/>
      <c r="L19" s="75"/>
      <c r="M19" s="75"/>
      <c r="N19" s="75"/>
      <c r="O19" s="81"/>
      <c r="P19" s="81"/>
      <c r="Q19" s="76"/>
    </row>
    <row r="20" spans="1:17" ht="5.25" customHeight="1" x14ac:dyDescent="0.25">
      <c r="A20" s="78"/>
      <c r="B20" s="86"/>
      <c r="C20" s="87"/>
      <c r="D20" s="87"/>
      <c r="E20" s="87"/>
      <c r="F20" s="87"/>
      <c r="G20" s="87"/>
      <c r="H20" s="87"/>
      <c r="I20" s="88"/>
      <c r="J20" s="75"/>
      <c r="K20" s="75"/>
      <c r="L20" s="75"/>
      <c r="M20" s="75"/>
      <c r="N20" s="75"/>
      <c r="O20" s="81"/>
      <c r="P20" s="81"/>
      <c r="Q20" s="76"/>
    </row>
    <row r="21" spans="1:17" ht="15" x14ac:dyDescent="0.25">
      <c r="A21" s="78"/>
      <c r="B21" s="82" t="s">
        <v>161</v>
      </c>
      <c r="C21" s="83"/>
      <c r="D21" s="83"/>
      <c r="E21" s="83"/>
      <c r="F21" s="83"/>
      <c r="G21" s="83"/>
      <c r="H21" s="83"/>
      <c r="I21" s="84"/>
      <c r="J21" s="75"/>
      <c r="K21" s="75"/>
      <c r="L21" s="75"/>
      <c r="M21" s="75"/>
      <c r="N21" s="75"/>
      <c r="O21" s="81"/>
      <c r="P21" s="81"/>
      <c r="Q21" s="76"/>
    </row>
    <row r="22" spans="1:17" ht="15.75" customHeight="1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81"/>
      <c r="P22" s="81"/>
      <c r="Q22" s="76"/>
    </row>
    <row r="23" spans="1:17" ht="15.75" customHeight="1" x14ac:dyDescent="0.25">
      <c r="A23" s="77" t="s">
        <v>162</v>
      </c>
      <c r="B23" s="205" t="s">
        <v>163</v>
      </c>
      <c r="C23" s="202"/>
      <c r="D23" s="202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81"/>
      <c r="P23" s="81"/>
      <c r="Q23" s="76"/>
    </row>
    <row r="24" spans="1:17" ht="15.75" customHeight="1" x14ac:dyDescent="0.2">
      <c r="A24" s="74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81"/>
      <c r="P24" s="81"/>
      <c r="Q24" s="76"/>
    </row>
    <row r="25" spans="1:17" ht="30.75" customHeight="1" x14ac:dyDescent="0.25">
      <c r="A25" s="74"/>
      <c r="B25" s="501" t="s">
        <v>356</v>
      </c>
      <c r="C25" s="502"/>
      <c r="D25" s="502"/>
      <c r="E25" s="502"/>
      <c r="F25" s="502"/>
      <c r="G25" s="502"/>
      <c r="H25" s="502"/>
      <c r="I25" s="502"/>
      <c r="J25" s="75"/>
      <c r="K25" s="75"/>
      <c r="L25" s="75"/>
      <c r="M25" s="75"/>
      <c r="N25" s="75"/>
      <c r="O25" s="81"/>
      <c r="P25" s="81"/>
      <c r="Q25" s="76"/>
    </row>
    <row r="26" spans="1:17" ht="15.75" customHeight="1" x14ac:dyDescent="0.2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81"/>
      <c r="P26" s="81"/>
      <c r="Q26" s="76"/>
    </row>
    <row r="27" spans="1:17" ht="15.75" customHeight="1" x14ac:dyDescent="0.25">
      <c r="A27" s="77" t="s">
        <v>165</v>
      </c>
      <c r="B27" s="207" t="s">
        <v>166</v>
      </c>
      <c r="C27" s="203"/>
      <c r="D27" s="203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81"/>
      <c r="P27" s="81"/>
      <c r="Q27" s="76"/>
    </row>
    <row r="28" spans="1:17" ht="15.75" customHeight="1" x14ac:dyDescent="0.25">
      <c r="A28" s="74"/>
      <c r="B28" s="206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81"/>
      <c r="P28" s="81"/>
      <c r="Q28" s="76"/>
    </row>
    <row r="29" spans="1:17" ht="15.75" customHeight="1" x14ac:dyDescent="0.2">
      <c r="A29" s="74"/>
      <c r="B29" s="75" t="s">
        <v>350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81"/>
      <c r="P29" s="81"/>
      <c r="Q29" s="76"/>
    </row>
    <row r="30" spans="1:17" ht="15.75" customHeight="1" x14ac:dyDescent="0.2">
      <c r="A30" s="74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81"/>
      <c r="P30" s="81"/>
      <c r="Q30" s="76"/>
    </row>
    <row r="31" spans="1:17" ht="15.75" customHeight="1" x14ac:dyDescent="0.25">
      <c r="A31" s="77" t="s">
        <v>167</v>
      </c>
      <c r="B31" s="204" t="s">
        <v>154</v>
      </c>
      <c r="C31" s="201"/>
      <c r="D31" s="201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81"/>
      <c r="P31" s="81"/>
      <c r="Q31" s="76"/>
    </row>
    <row r="32" spans="1:17" ht="15.75" customHeight="1" x14ac:dyDescent="0.2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81"/>
      <c r="P32" s="81"/>
      <c r="Q32" s="76"/>
    </row>
    <row r="33" spans="1:17" ht="33" customHeight="1" x14ac:dyDescent="0.25">
      <c r="A33" s="74"/>
      <c r="B33" s="501" t="s">
        <v>352</v>
      </c>
      <c r="C33" s="502"/>
      <c r="D33" s="502"/>
      <c r="E33" s="502"/>
      <c r="F33" s="502"/>
      <c r="G33" s="502"/>
      <c r="H33" s="502"/>
      <c r="I33" s="502"/>
      <c r="J33" s="502"/>
      <c r="K33" s="75"/>
      <c r="L33" s="75"/>
      <c r="M33" s="75"/>
      <c r="N33" s="75"/>
      <c r="O33" s="81"/>
      <c r="P33" s="81"/>
      <c r="Q33" s="76"/>
    </row>
    <row r="34" spans="1:17" ht="15.75" customHeight="1" x14ac:dyDescent="0.2">
      <c r="A34" s="74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81"/>
      <c r="P34" s="81"/>
      <c r="Q34" s="76"/>
    </row>
    <row r="35" spans="1:17" ht="15.75" customHeight="1" x14ac:dyDescent="0.2">
      <c r="A35" s="82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4"/>
      <c r="P35" s="75"/>
      <c r="Q35" s="76"/>
    </row>
  </sheetData>
  <mergeCells count="5">
    <mergeCell ref="B14:B15"/>
    <mergeCell ref="B17:B19"/>
    <mergeCell ref="B10:O10"/>
    <mergeCell ref="B25:I25"/>
    <mergeCell ref="B33:J3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rgb="FF06526A"/>
  </sheetPr>
  <dimension ref="A1:Y83"/>
  <sheetViews>
    <sheetView showGridLines="0" topLeftCell="A38" zoomScale="82" zoomScaleNormal="82" workbookViewId="0">
      <selection activeCell="Q16" sqref="Q16"/>
    </sheetView>
  </sheetViews>
  <sheetFormatPr baseColWidth="10" defaultColWidth="11.42578125" defaultRowHeight="18.75" customHeight="1" x14ac:dyDescent="0.2"/>
  <cols>
    <col min="1" max="1" width="4.85546875" style="3" customWidth="1"/>
    <col min="2" max="2" width="38.85546875" style="4" customWidth="1"/>
    <col min="3" max="3" width="15.42578125" style="4" customWidth="1"/>
    <col min="4" max="4" width="15" style="4" customWidth="1"/>
    <col min="5" max="5" width="17.140625" style="4" customWidth="1"/>
    <col min="6" max="6" width="14.7109375" style="4" customWidth="1"/>
    <col min="7" max="7" width="14.5703125" style="4" customWidth="1"/>
    <col min="8" max="8" width="13.5703125" style="4" customWidth="1"/>
    <col min="9" max="9" width="14.85546875" style="4" customWidth="1"/>
    <col min="10" max="10" width="14" style="4" customWidth="1"/>
    <col min="11" max="11" width="17.7109375" style="4" customWidth="1"/>
    <col min="12" max="12" width="17.7109375" style="130" customWidth="1"/>
    <col min="13" max="13" width="22.5703125" style="4" customWidth="1"/>
    <col min="14" max="14" width="29.7109375" style="5" customWidth="1"/>
    <col min="15" max="15" width="14.5703125" style="5" customWidth="1"/>
    <col min="16" max="16" width="10.28515625" style="11" customWidth="1"/>
    <col min="17" max="17" width="15.28515625" style="1" customWidth="1"/>
    <col min="18" max="18" width="11.42578125" style="1"/>
    <col min="19" max="19" width="12" style="1" customWidth="1"/>
    <col min="20" max="20" width="11.42578125" style="1"/>
    <col min="21" max="21" width="12.85546875" style="1" customWidth="1"/>
    <col min="22" max="22" width="2.5703125" style="1" customWidth="1"/>
    <col min="23" max="23" width="0.85546875" style="1" customWidth="1"/>
    <col min="24" max="16384" width="11.42578125" style="1"/>
  </cols>
  <sheetData>
    <row r="1" spans="1:25" ht="30" customHeight="1" x14ac:dyDescent="0.25">
      <c r="A1" s="11"/>
      <c r="B1" s="8"/>
      <c r="C1" s="8"/>
      <c r="D1" s="255"/>
      <c r="E1" s="8"/>
      <c r="F1" s="226" t="s">
        <v>223</v>
      </c>
      <c r="G1" s="8"/>
      <c r="I1" s="479" t="s">
        <v>343</v>
      </c>
      <c r="J1" s="477"/>
      <c r="M1" s="1"/>
      <c r="N1" s="290"/>
      <c r="O1" s="291"/>
      <c r="P1" s="258"/>
    </row>
    <row r="2" spans="1:25" ht="30" customHeight="1" x14ac:dyDescent="0.35">
      <c r="A2" s="365" t="s">
        <v>238</v>
      </c>
      <c r="B2" s="3"/>
      <c r="C2" s="3"/>
      <c r="D2" s="256"/>
      <c r="E2" s="3"/>
      <c r="F2" s="303"/>
      <c r="G2" s="3"/>
      <c r="I2" s="304"/>
      <c r="J2" s="304"/>
      <c r="M2" s="1"/>
      <c r="N2" s="291"/>
      <c r="O2" s="291"/>
      <c r="P2" s="258"/>
    </row>
    <row r="3" spans="1:25" ht="30" customHeight="1" x14ac:dyDescent="0.25">
      <c r="A3" s="364" t="s">
        <v>269</v>
      </c>
      <c r="B3" s="3"/>
      <c r="C3" s="3"/>
      <c r="D3" s="256"/>
      <c r="E3" s="3"/>
      <c r="F3" s="303"/>
      <c r="G3" s="3"/>
      <c r="I3" s="304"/>
      <c r="J3" s="304"/>
      <c r="M3" s="1"/>
      <c r="N3" s="291"/>
      <c r="O3" s="291"/>
      <c r="P3" s="258"/>
    </row>
    <row r="4" spans="1:25" ht="63.75" customHeight="1" x14ac:dyDescent="0.25">
      <c r="B4" s="294"/>
      <c r="C4" s="294"/>
      <c r="D4" s="256"/>
      <c r="E4" s="3"/>
      <c r="F4" s="3"/>
      <c r="G4" s="3"/>
      <c r="H4" s="3"/>
      <c r="I4" s="3"/>
      <c r="J4" s="3"/>
      <c r="K4" s="3"/>
      <c r="L4" s="224"/>
      <c r="M4" s="224"/>
      <c r="N4" s="225"/>
      <c r="O4" s="225"/>
    </row>
    <row r="5" spans="1:25" ht="35.25" customHeight="1" x14ac:dyDescent="0.25">
      <c r="A5" s="91"/>
      <c r="B5" s="92"/>
      <c r="C5" s="514"/>
      <c r="D5" s="515"/>
      <c r="E5" s="516"/>
      <c r="F5" s="220"/>
      <c r="G5" s="220"/>
      <c r="H5" s="220"/>
      <c r="I5" s="220"/>
      <c r="J5" s="220"/>
      <c r="K5" s="220"/>
      <c r="L5" s="1"/>
      <c r="M5" s="1"/>
      <c r="R5" s="503"/>
      <c r="S5" s="504"/>
      <c r="T5" s="504"/>
      <c r="U5" s="504"/>
      <c r="V5" s="504"/>
      <c r="W5" s="504"/>
      <c r="X5" s="200"/>
      <c r="Y5" s="167"/>
    </row>
    <row r="6" spans="1:25" ht="24" customHeight="1" x14ac:dyDescent="0.3">
      <c r="A6" s="310" t="s">
        <v>255</v>
      </c>
      <c r="B6" s="92"/>
      <c r="C6" s="523" t="s">
        <v>277</v>
      </c>
      <c r="D6" s="524"/>
      <c r="E6" s="524"/>
      <c r="F6" s="524"/>
      <c r="G6" s="524"/>
      <c r="H6" s="524"/>
      <c r="I6" s="524"/>
      <c r="J6" s="524"/>
      <c r="K6" s="524"/>
      <c r="L6" s="524"/>
      <c r="M6" s="499"/>
      <c r="R6" s="505"/>
      <c r="S6" s="506"/>
      <c r="T6" s="506"/>
      <c r="U6" s="506"/>
      <c r="V6" s="506"/>
      <c r="W6" s="506"/>
      <c r="X6" s="200"/>
    </row>
    <row r="7" spans="1:25" ht="18" customHeight="1" x14ac:dyDescent="0.25">
      <c r="A7" s="293"/>
      <c r="B7" s="3"/>
      <c r="C7" s="3"/>
      <c r="D7" s="3"/>
      <c r="E7" s="3"/>
      <c r="F7" s="3"/>
      <c r="G7" s="3"/>
      <c r="H7" s="3"/>
      <c r="I7" s="3"/>
      <c r="J7" s="3"/>
      <c r="K7" s="3"/>
      <c r="L7" s="5"/>
      <c r="M7" s="93"/>
      <c r="R7" s="474"/>
      <c r="S7" s="474"/>
      <c r="T7" s="474"/>
      <c r="U7" s="474"/>
      <c r="V7" s="474"/>
      <c r="W7" s="474"/>
      <c r="X7" s="199"/>
    </row>
    <row r="8" spans="1:25" ht="18.75" customHeight="1" x14ac:dyDescent="0.25">
      <c r="A8" s="295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94"/>
      <c r="M8" s="3"/>
      <c r="Q8" s="476"/>
      <c r="R8" s="5"/>
      <c r="S8" s="5"/>
      <c r="T8" s="5"/>
      <c r="U8" s="5"/>
      <c r="V8" s="5"/>
      <c r="W8" s="5"/>
    </row>
    <row r="9" spans="1:25" ht="43.5" customHeight="1" x14ac:dyDescent="0.25">
      <c r="A9" s="311"/>
      <c r="B9" s="525" t="s">
        <v>245</v>
      </c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13"/>
      <c r="O9" s="513"/>
      <c r="Q9" s="11"/>
      <c r="R9" s="5"/>
      <c r="S9" s="5"/>
      <c r="T9" s="5"/>
      <c r="U9" s="5"/>
      <c r="V9" s="475"/>
      <c r="W9" s="5"/>
    </row>
    <row r="10" spans="1:25" ht="13.9" customHeight="1" x14ac:dyDescent="0.25">
      <c r="A10" s="311"/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9"/>
      <c r="O10" s="39"/>
      <c r="Q10" s="11"/>
      <c r="R10" s="475"/>
      <c r="S10" s="475"/>
      <c r="T10" s="510"/>
      <c r="U10" s="510"/>
      <c r="V10" s="510"/>
      <c r="W10" s="510"/>
    </row>
    <row r="11" spans="1:25" ht="18.75" customHeight="1" x14ac:dyDescent="0.25">
      <c r="A11" s="295" t="s">
        <v>86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94"/>
      <c r="M11" s="3"/>
      <c r="Q11" s="11"/>
      <c r="R11" s="5"/>
      <c r="S11" s="5"/>
      <c r="T11" s="5"/>
      <c r="U11" s="5"/>
      <c r="V11" s="5"/>
      <c r="W11" s="5"/>
    </row>
    <row r="12" spans="1:25" ht="18.75" customHeight="1" x14ac:dyDescent="0.25">
      <c r="A12" s="311"/>
      <c r="B12" s="543" t="s">
        <v>210</v>
      </c>
      <c r="C12" s="524"/>
      <c r="D12" s="524"/>
      <c r="E12" s="524"/>
      <c r="F12" s="524"/>
      <c r="G12" s="524"/>
      <c r="H12" s="524"/>
      <c r="I12" s="524"/>
      <c r="J12" s="524"/>
      <c r="K12" s="524"/>
      <c r="L12" s="524"/>
      <c r="M12" s="524"/>
      <c r="N12" s="97"/>
      <c r="O12" s="97"/>
      <c r="Q12" s="11"/>
      <c r="R12" s="5"/>
      <c r="S12" s="5"/>
      <c r="T12" s="5"/>
      <c r="U12" s="5"/>
      <c r="V12" s="5"/>
      <c r="W12" s="5"/>
    </row>
    <row r="13" spans="1:25" ht="18.75" customHeight="1" x14ac:dyDescent="0.25">
      <c r="A13" s="295" t="s">
        <v>85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94"/>
      <c r="M13" s="3"/>
      <c r="Q13" s="11"/>
      <c r="R13" s="5"/>
      <c r="S13" s="5"/>
      <c r="T13" s="5"/>
      <c r="U13" s="5"/>
      <c r="V13" s="5"/>
      <c r="W13" s="5"/>
    </row>
    <row r="14" spans="1:25" ht="18.75" customHeight="1" x14ac:dyDescent="0.25">
      <c r="A14" s="311"/>
      <c r="B14" s="543" t="s">
        <v>209</v>
      </c>
      <c r="C14" s="524"/>
      <c r="D14" s="524"/>
      <c r="E14" s="524"/>
      <c r="F14" s="524"/>
      <c r="G14" s="524"/>
      <c r="H14" s="524"/>
      <c r="I14" s="524"/>
      <c r="J14" s="524"/>
      <c r="K14" s="524"/>
      <c r="L14" s="524"/>
      <c r="M14" s="524"/>
      <c r="N14" s="97"/>
      <c r="O14" s="97"/>
      <c r="Q14" s="11"/>
      <c r="R14" s="5"/>
      <c r="S14" s="5"/>
      <c r="T14" s="5"/>
      <c r="U14" s="5"/>
      <c r="V14" s="5"/>
      <c r="W14" s="5"/>
    </row>
    <row r="15" spans="1:25" ht="18.75" customHeight="1" x14ac:dyDescent="0.25">
      <c r="A15" s="311"/>
      <c r="B15" s="94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97"/>
      <c r="O15" s="97"/>
      <c r="Q15" s="11"/>
      <c r="R15" s="5"/>
      <c r="S15" s="5"/>
      <c r="T15" s="5"/>
      <c r="U15" s="5"/>
      <c r="V15" s="5"/>
      <c r="W15" s="5"/>
    </row>
    <row r="16" spans="1:25" ht="18.75" customHeight="1" thickBot="1" x14ac:dyDescent="0.3">
      <c r="A16" s="294"/>
      <c r="B16" s="94"/>
      <c r="C16" s="94"/>
      <c r="D16" s="94" t="s">
        <v>1</v>
      </c>
      <c r="E16" s="94" t="s">
        <v>2</v>
      </c>
      <c r="F16" s="1"/>
      <c r="G16" s="94"/>
      <c r="H16" s="11" t="s">
        <v>218</v>
      </c>
      <c r="I16" s="94"/>
      <c r="J16" s="94"/>
      <c r="K16" s="94"/>
      <c r="L16" s="1"/>
      <c r="M16" s="1"/>
      <c r="Q16" s="11"/>
      <c r="R16" s="5"/>
      <c r="S16" s="5"/>
      <c r="T16" s="5"/>
      <c r="U16" s="5"/>
      <c r="V16" s="5"/>
      <c r="W16" s="5"/>
    </row>
    <row r="17" spans="1:24" ht="18.75" customHeight="1" thickBot="1" x14ac:dyDescent="0.3">
      <c r="A17" s="295" t="s">
        <v>3</v>
      </c>
      <c r="B17" s="98"/>
      <c r="C17" s="98"/>
      <c r="D17" s="468">
        <v>45658</v>
      </c>
      <c r="E17" s="468">
        <v>47483</v>
      </c>
      <c r="F17" s="1"/>
      <c r="G17" s="94"/>
      <c r="H17" s="347">
        <f>(E17-D17)/365*12</f>
        <v>60</v>
      </c>
      <c r="I17" s="98"/>
      <c r="J17" s="98"/>
      <c r="K17" s="98"/>
      <c r="L17" s="1"/>
      <c r="M17" s="1"/>
      <c r="Q17" s="11"/>
      <c r="R17" s="5"/>
      <c r="S17" s="5"/>
      <c r="T17" s="511"/>
      <c r="U17" s="511"/>
      <c r="V17" s="511"/>
      <c r="W17" s="5"/>
    </row>
    <row r="18" spans="1:24" ht="18.75" customHeight="1" thickBot="1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512"/>
      <c r="O18" s="512"/>
    </row>
    <row r="19" spans="1:24" ht="18.75" customHeight="1" thickTop="1" x14ac:dyDescent="0.25">
      <c r="A19" s="95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302"/>
      <c r="M19" s="99"/>
      <c r="N19" s="236"/>
      <c r="O19" s="236"/>
    </row>
    <row r="20" spans="1:24" ht="18.75" customHeight="1" x14ac:dyDescent="0.2">
      <c r="A20" s="296" t="s">
        <v>4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231"/>
      <c r="M20" s="302">
        <f>0+M22</f>
        <v>120</v>
      </c>
      <c r="N20" s="236"/>
      <c r="O20" s="236"/>
    </row>
    <row r="21" spans="1:24" s="11" customFormat="1" ht="18.75" customHeight="1" x14ac:dyDescent="0.25">
      <c r="A21" s="295"/>
      <c r="B21" s="99"/>
      <c r="C21" s="99"/>
      <c r="D21" s="227" t="s">
        <v>219</v>
      </c>
      <c r="E21" s="227" t="s">
        <v>220</v>
      </c>
      <c r="F21" s="227" t="s">
        <v>221</v>
      </c>
      <c r="G21" s="227" t="s">
        <v>222</v>
      </c>
      <c r="K21" s="99"/>
      <c r="L21" s="100"/>
      <c r="N21" s="235"/>
      <c r="O21" s="5"/>
    </row>
    <row r="22" spans="1:24" s="11" customFormat="1" ht="18.75" customHeight="1" x14ac:dyDescent="0.25">
      <c r="B22" s="295" t="s">
        <v>257</v>
      </c>
      <c r="C22" s="99"/>
      <c r="D22" s="281">
        <v>5</v>
      </c>
      <c r="E22" s="281">
        <v>4</v>
      </c>
      <c r="F22" s="281">
        <v>3</v>
      </c>
      <c r="G22" s="281">
        <v>2</v>
      </c>
      <c r="J22" s="295" t="s">
        <v>249</v>
      </c>
      <c r="K22" s="99"/>
      <c r="L22" s="100"/>
      <c r="M22" s="228">
        <f>SUM(K27:K35)</f>
        <v>120</v>
      </c>
      <c r="N22" s="235"/>
      <c r="O22" s="5"/>
    </row>
    <row r="23" spans="1:24" ht="18.75" customHeight="1" x14ac:dyDescent="0.25">
      <c r="A23" s="296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231"/>
      <c r="M23" s="230"/>
      <c r="N23" s="236"/>
      <c r="O23" s="236"/>
    </row>
    <row r="24" spans="1:24" s="11" customFormat="1" ht="44.25" customHeight="1" x14ac:dyDescent="0.2">
      <c r="B24" s="99"/>
      <c r="C24" s="286" t="s">
        <v>260</v>
      </c>
      <c r="D24" s="520" t="s">
        <v>236</v>
      </c>
      <c r="E24" s="522"/>
      <c r="F24" s="520" t="s">
        <v>258</v>
      </c>
      <c r="G24" s="521"/>
      <c r="H24" s="521"/>
      <c r="I24" s="521"/>
      <c r="J24" s="521"/>
      <c r="K24" s="521"/>
      <c r="L24" s="282" t="s">
        <v>234</v>
      </c>
      <c r="M24" s="314" t="s">
        <v>235</v>
      </c>
      <c r="O24" s="237"/>
      <c r="R24" s="237"/>
      <c r="S24" s="237"/>
      <c r="T24" s="237"/>
      <c r="U24" s="237"/>
      <c r="V24" s="237"/>
      <c r="W24" s="237"/>
      <c r="X24" s="237"/>
    </row>
    <row r="25" spans="1:24" ht="30" customHeight="1" x14ac:dyDescent="0.25">
      <c r="A25" s="11"/>
      <c r="B25" s="229" t="s">
        <v>159</v>
      </c>
      <c r="C25" s="283" t="s">
        <v>233</v>
      </c>
      <c r="D25" s="284" t="s">
        <v>231</v>
      </c>
      <c r="E25" s="284" t="s">
        <v>232</v>
      </c>
      <c r="F25" s="285" t="s">
        <v>225</v>
      </c>
      <c r="G25" s="285" t="s">
        <v>226</v>
      </c>
      <c r="H25" s="285" t="s">
        <v>227</v>
      </c>
      <c r="I25" s="285" t="s">
        <v>228</v>
      </c>
      <c r="J25" s="285" t="s">
        <v>229</v>
      </c>
      <c r="K25" s="285" t="s">
        <v>230</v>
      </c>
      <c r="L25" s="285" t="s">
        <v>243</v>
      </c>
      <c r="M25" s="285" t="s">
        <v>230</v>
      </c>
      <c r="O25" s="246"/>
      <c r="R25" s="460"/>
      <c r="S25" s="460"/>
      <c r="T25" s="460"/>
      <c r="U25" s="460"/>
      <c r="V25" s="460"/>
      <c r="W25" s="460"/>
      <c r="X25" s="460"/>
    </row>
    <row r="26" spans="1:24" ht="16.5" customHeight="1" x14ac:dyDescent="0.25">
      <c r="A26" s="11"/>
      <c r="B26" s="1"/>
      <c r="C26" s="102"/>
      <c r="D26" s="102"/>
      <c r="E26" s="102"/>
      <c r="F26" s="102"/>
      <c r="G26" s="102"/>
      <c r="H26" s="102"/>
      <c r="I26" s="102"/>
      <c r="J26" s="102"/>
      <c r="K26" s="102"/>
      <c r="L26" s="103"/>
      <c r="M26" s="223"/>
      <c r="O26" s="39"/>
      <c r="R26" s="460"/>
      <c r="S26" s="460"/>
      <c r="T26" s="460"/>
      <c r="U26" s="460"/>
      <c r="V26" s="460"/>
      <c r="W26" s="460"/>
      <c r="X26" s="460"/>
    </row>
    <row r="27" spans="1:24" ht="18.75" customHeight="1" x14ac:dyDescent="0.2">
      <c r="A27" s="517"/>
      <c r="B27" s="307" t="s">
        <v>215</v>
      </c>
      <c r="C27" s="174" t="s">
        <v>81</v>
      </c>
      <c r="D27" s="174" t="s">
        <v>113</v>
      </c>
      <c r="E27" s="174" t="s">
        <v>79</v>
      </c>
      <c r="F27" s="171">
        <v>10</v>
      </c>
      <c r="G27" s="171">
        <v>10</v>
      </c>
      <c r="H27" s="171">
        <v>10</v>
      </c>
      <c r="I27" s="171">
        <v>5</v>
      </c>
      <c r="J27" s="171">
        <v>0</v>
      </c>
      <c r="K27" s="55">
        <f>SUM(F27:J27)</f>
        <v>35</v>
      </c>
      <c r="L27" s="56">
        <f>VLOOKUP(D27,Gehälter!L$9:N$58,3,FALSE)+VLOOKUP(E27,Gehälter!$A$35:$C$53,3,FALSE)</f>
        <v>29.88332136627907</v>
      </c>
      <c r="M27" s="287">
        <f>IF(B27="",0,(F27*L27+G27*L27*(100+$D$22)%+H27*L27*(100+$D$22)%*(100+$E$22)%+I27*L27*(100+$D$22)%*(100+$E$22)%*(100+$F$22)%+J27*L27*(100+$D$22)%*(100+$E$22)%*(100+$F$22)%*(100+$G$22)%))</f>
        <v>1106.9917800281685</v>
      </c>
      <c r="N27" s="247"/>
      <c r="P27" s="122"/>
      <c r="Q27" s="360"/>
      <c r="R27" s="460"/>
      <c r="S27" s="460"/>
      <c r="T27" s="460"/>
      <c r="U27" s="460"/>
      <c r="V27" s="460"/>
      <c r="W27" s="460"/>
      <c r="X27" s="460"/>
    </row>
    <row r="28" spans="1:24" ht="18.75" customHeight="1" x14ac:dyDescent="0.2">
      <c r="A28" s="517"/>
      <c r="B28" s="308" t="s">
        <v>217</v>
      </c>
      <c r="C28" s="175" t="s">
        <v>80</v>
      </c>
      <c r="D28" s="175" t="s">
        <v>79</v>
      </c>
      <c r="E28" s="175" t="s">
        <v>61</v>
      </c>
      <c r="F28" s="172">
        <v>5</v>
      </c>
      <c r="G28" s="172">
        <v>10</v>
      </c>
      <c r="H28" s="172">
        <v>10</v>
      </c>
      <c r="I28" s="172">
        <v>20</v>
      </c>
      <c r="J28" s="172">
        <v>20</v>
      </c>
      <c r="K28" s="54">
        <f t="shared" ref="K28:K35" si="0">SUM(F28:J28)</f>
        <v>65</v>
      </c>
      <c r="L28" s="467">
        <f>VLOOKUP(D28,Gehälter!L$9:N$58,3,FALSE)+VLOOKUP(E28,Gehälter!$A$35:$C$53,3,FALSE)</f>
        <v>91.415974883720935</v>
      </c>
      <c r="M28" s="287">
        <f t="shared" ref="M28:M35" si="1">IF(B28="",0,(F28*L28+G28*L28*(100+$D$22)%+H28*L28*(100+$D$22)%*(100+$E$22)%+I28*L28*(100+$D$22)%*(100+$E$22)%*(100+$F$22)%+J28*L28*(100+$D$22)%*(100+$E$22)%*(100+$F$22)%*(100+$G$22)%))</f>
        <v>6569.1797456005515</v>
      </c>
      <c r="N28" s="247"/>
      <c r="O28" s="122"/>
      <c r="P28" s="122"/>
      <c r="Q28" s="360"/>
      <c r="R28" s="361"/>
      <c r="S28" s="362"/>
      <c r="T28" s="361"/>
      <c r="U28" s="361"/>
    </row>
    <row r="29" spans="1:24" ht="18.75" customHeight="1" x14ac:dyDescent="0.2">
      <c r="A29" s="517"/>
      <c r="B29" s="308" t="s">
        <v>347</v>
      </c>
      <c r="C29" s="175" t="s">
        <v>81</v>
      </c>
      <c r="D29" s="175" t="s">
        <v>79</v>
      </c>
      <c r="E29" s="175" t="s">
        <v>61</v>
      </c>
      <c r="F29" s="172">
        <v>5</v>
      </c>
      <c r="G29" s="172">
        <v>5</v>
      </c>
      <c r="H29" s="172">
        <v>5</v>
      </c>
      <c r="I29" s="172">
        <v>5</v>
      </c>
      <c r="J29" s="172">
        <v>0</v>
      </c>
      <c r="K29" s="54">
        <f t="shared" si="0"/>
        <v>20</v>
      </c>
      <c r="L29" s="467">
        <f>VLOOKUP(D29,Gehälter!L$9:N$58,3,FALSE)+VLOOKUP(E29,Gehälter!$A$35:$C$53,3,FALSE)</f>
        <v>91.415974883720935</v>
      </c>
      <c r="M29" s="287">
        <f t="shared" si="1"/>
        <v>1950.2501249743259</v>
      </c>
      <c r="N29" s="247"/>
      <c r="O29" s="122"/>
      <c r="P29" s="122"/>
      <c r="Q29" s="360"/>
      <c r="R29" s="361"/>
      <c r="S29" s="362"/>
      <c r="T29" s="361"/>
      <c r="U29" s="361"/>
    </row>
    <row r="30" spans="1:24" ht="18.75" customHeight="1" x14ac:dyDescent="0.2">
      <c r="A30" s="517"/>
      <c r="B30" s="308"/>
      <c r="C30" s="175" t="s">
        <v>79</v>
      </c>
      <c r="D30" s="175" t="s">
        <v>79</v>
      </c>
      <c r="E30" s="175" t="s">
        <v>79</v>
      </c>
      <c r="F30" s="172"/>
      <c r="G30" s="172"/>
      <c r="H30" s="172"/>
      <c r="I30" s="172"/>
      <c r="J30" s="172"/>
      <c r="K30" s="54">
        <f t="shared" si="0"/>
        <v>0</v>
      </c>
      <c r="L30" s="467">
        <f>VLOOKUP(D30,Gehälter!L$9:N$58,3,FALSE)+VLOOKUP(E30,Gehälter!$A$35:$C$53,3,FALSE)</f>
        <v>0</v>
      </c>
      <c r="M30" s="287">
        <f t="shared" si="1"/>
        <v>0</v>
      </c>
      <c r="N30" s="247"/>
      <c r="O30" s="122"/>
      <c r="P30" s="122"/>
      <c r="Q30" s="360"/>
      <c r="R30" s="361"/>
      <c r="S30" s="362"/>
      <c r="T30" s="361"/>
      <c r="U30" s="361"/>
    </row>
    <row r="31" spans="1:24" ht="18.75" customHeight="1" x14ac:dyDescent="0.2">
      <c r="A31" s="517"/>
      <c r="B31" s="308"/>
      <c r="C31" s="175" t="s">
        <v>79</v>
      </c>
      <c r="D31" s="175" t="s">
        <v>79</v>
      </c>
      <c r="E31" s="175" t="s">
        <v>79</v>
      </c>
      <c r="F31" s="172"/>
      <c r="G31" s="172"/>
      <c r="H31" s="172"/>
      <c r="I31" s="172"/>
      <c r="J31" s="172"/>
      <c r="K31" s="54">
        <f t="shared" si="0"/>
        <v>0</v>
      </c>
      <c r="L31" s="467">
        <f>VLOOKUP(D31,Gehälter!L$9:N$58,3,FALSE)+VLOOKUP(E31,Gehälter!$A$35:$C$53,3,FALSE)</f>
        <v>0</v>
      </c>
      <c r="M31" s="287">
        <f t="shared" si="1"/>
        <v>0</v>
      </c>
      <c r="N31" s="247"/>
      <c r="O31" s="122"/>
      <c r="P31" s="122"/>
      <c r="Q31" s="360"/>
      <c r="R31" s="361"/>
      <c r="S31" s="362"/>
      <c r="T31" s="361"/>
      <c r="U31" s="361"/>
    </row>
    <row r="32" spans="1:24" ht="18.75" customHeight="1" x14ac:dyDescent="0.2">
      <c r="A32" s="517"/>
      <c r="B32" s="308"/>
      <c r="C32" s="175" t="s">
        <v>79</v>
      </c>
      <c r="D32" s="175" t="s">
        <v>79</v>
      </c>
      <c r="E32" s="175" t="s">
        <v>79</v>
      </c>
      <c r="F32" s="172"/>
      <c r="G32" s="172"/>
      <c r="H32" s="172"/>
      <c r="I32" s="172"/>
      <c r="J32" s="172"/>
      <c r="K32" s="54">
        <f t="shared" si="0"/>
        <v>0</v>
      </c>
      <c r="L32" s="467">
        <f>VLOOKUP(D32,Gehälter!L$9:N$58,3,FALSE)+VLOOKUP(E32,Gehälter!$A$35:$C$53,3,FALSE)</f>
        <v>0</v>
      </c>
      <c r="M32" s="287">
        <f t="shared" si="1"/>
        <v>0</v>
      </c>
      <c r="N32" s="247"/>
      <c r="O32" s="122"/>
      <c r="P32" s="122"/>
      <c r="Q32" s="360"/>
      <c r="R32" s="361"/>
      <c r="S32" s="362"/>
      <c r="T32" s="361"/>
      <c r="U32" s="361"/>
    </row>
    <row r="33" spans="1:21" ht="18.75" customHeight="1" x14ac:dyDescent="0.2">
      <c r="A33" s="517"/>
      <c r="B33" s="308"/>
      <c r="C33" s="175" t="s">
        <v>79</v>
      </c>
      <c r="D33" s="175" t="s">
        <v>79</v>
      </c>
      <c r="E33" s="175" t="s">
        <v>79</v>
      </c>
      <c r="F33" s="172"/>
      <c r="G33" s="172"/>
      <c r="H33" s="172"/>
      <c r="I33" s="172"/>
      <c r="J33" s="172"/>
      <c r="K33" s="54">
        <f t="shared" si="0"/>
        <v>0</v>
      </c>
      <c r="L33" s="467">
        <f>VLOOKUP(D33,Gehälter!L$9:N$58,3,FALSE)+VLOOKUP(E33,Gehälter!$A$35:$C$53,3,FALSE)</f>
        <v>0</v>
      </c>
      <c r="M33" s="287">
        <f t="shared" si="1"/>
        <v>0</v>
      </c>
      <c r="N33" s="247"/>
      <c r="O33" s="122"/>
      <c r="P33" s="122"/>
      <c r="Q33" s="360"/>
      <c r="R33" s="361"/>
      <c r="S33" s="362"/>
      <c r="T33" s="361"/>
      <c r="U33" s="361"/>
    </row>
    <row r="34" spans="1:21" ht="18.75" customHeight="1" x14ac:dyDescent="0.2">
      <c r="A34" s="517"/>
      <c r="B34" s="308"/>
      <c r="C34" s="175" t="s">
        <v>79</v>
      </c>
      <c r="D34" s="175" t="s">
        <v>79</v>
      </c>
      <c r="E34" s="175" t="s">
        <v>79</v>
      </c>
      <c r="F34" s="172"/>
      <c r="G34" s="172"/>
      <c r="H34" s="172"/>
      <c r="I34" s="172"/>
      <c r="J34" s="172"/>
      <c r="K34" s="54">
        <f t="shared" si="0"/>
        <v>0</v>
      </c>
      <c r="L34" s="467">
        <f>VLOOKUP(D34,Gehälter!L$9:N$58,3,FALSE)+VLOOKUP(E34,Gehälter!$A$35:$C$53,3,FALSE)</f>
        <v>0</v>
      </c>
      <c r="M34" s="287">
        <f t="shared" si="1"/>
        <v>0</v>
      </c>
      <c r="N34" s="247"/>
      <c r="O34" s="122"/>
      <c r="P34" s="122"/>
      <c r="Q34" s="360"/>
      <c r="R34" s="361"/>
      <c r="S34" s="362"/>
      <c r="T34" s="361"/>
      <c r="U34" s="361"/>
    </row>
    <row r="35" spans="1:21" ht="18.75" customHeight="1" x14ac:dyDescent="0.2">
      <c r="A35" s="517"/>
      <c r="B35" s="309"/>
      <c r="C35" s="176" t="s">
        <v>79</v>
      </c>
      <c r="D35" s="176" t="s">
        <v>79</v>
      </c>
      <c r="E35" s="176" t="s">
        <v>79</v>
      </c>
      <c r="F35" s="173"/>
      <c r="G35" s="173"/>
      <c r="H35" s="173"/>
      <c r="I35" s="173"/>
      <c r="J35" s="173"/>
      <c r="K35" s="57">
        <f t="shared" si="0"/>
        <v>0</v>
      </c>
      <c r="L35" s="212">
        <f>VLOOKUP(D35,Gehälter!L$9:N$58,3,FALSE)+VLOOKUP(E35,Gehälter!$A$35:$C$53,3,FALSE)</f>
        <v>0</v>
      </c>
      <c r="M35" s="287">
        <f t="shared" si="1"/>
        <v>0</v>
      </c>
      <c r="N35" s="247"/>
      <c r="O35" s="122"/>
      <c r="P35" s="122"/>
      <c r="Q35" s="360"/>
      <c r="R35" s="361"/>
      <c r="S35" s="362"/>
      <c r="T35" s="361"/>
      <c r="U35" s="361"/>
    </row>
    <row r="36" spans="1:21" ht="18.75" customHeight="1" x14ac:dyDescent="0.25">
      <c r="A36" s="517"/>
      <c r="B36" s="3"/>
      <c r="C36" s="3"/>
      <c r="D36" s="3"/>
      <c r="E36" s="3"/>
      <c r="F36" s="3"/>
      <c r="G36" s="3"/>
      <c r="H36" s="3"/>
      <c r="I36" s="3"/>
      <c r="J36" s="3"/>
      <c r="K36" s="3"/>
      <c r="L36" s="305" t="s">
        <v>239</v>
      </c>
      <c r="M36" s="287">
        <f>SUMIF(C27:C35,"nein",M27:M35)</f>
        <v>3057.2419050024946</v>
      </c>
      <c r="N36" s="247"/>
      <c r="O36" s="122"/>
    </row>
    <row r="37" spans="1:21" ht="18.75" customHeight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06" t="s">
        <v>259</v>
      </c>
      <c r="M37" s="287">
        <f>SUMIF(C27:C35,"ja",M27:M35)</f>
        <v>6569.1797456005515</v>
      </c>
      <c r="N37" s="248"/>
      <c r="O37" s="248"/>
    </row>
    <row r="38" spans="1:21" ht="18.75" customHeight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06"/>
      <c r="M38" s="251"/>
      <c r="N38" s="248"/>
      <c r="O38" s="248"/>
    </row>
    <row r="39" spans="1:21" ht="18.75" customHeight="1" x14ac:dyDescent="0.2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518" t="s">
        <v>254</v>
      </c>
      <c r="L39" s="519"/>
      <c r="M39" s="233">
        <f>SUM(M27:M35)</f>
        <v>9626.4216506030461</v>
      </c>
      <c r="N39" s="238"/>
      <c r="O39" s="238"/>
    </row>
    <row r="40" spans="1:21" ht="18.75" customHeight="1" thickBot="1" x14ac:dyDescent="0.3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8"/>
      <c r="M40" s="297"/>
      <c r="N40" s="247"/>
      <c r="O40" s="239"/>
    </row>
    <row r="41" spans="1:21" ht="18.75" customHeight="1" thickTop="1" x14ac:dyDescent="0.25">
      <c r="A41" s="110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6"/>
      <c r="M41" s="110"/>
      <c r="N41" s="247"/>
      <c r="O41" s="122"/>
    </row>
    <row r="42" spans="1:21" ht="18.75" customHeight="1" x14ac:dyDescent="0.25">
      <c r="A42" s="296" t="s">
        <v>337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6"/>
      <c r="M42" s="110"/>
      <c r="N42" s="247"/>
      <c r="O42" s="122"/>
    </row>
    <row r="43" spans="1:21" ht="18" customHeight="1" x14ac:dyDescent="0.25">
      <c r="A43" s="527" t="s">
        <v>339</v>
      </c>
      <c r="B43" s="95" t="s">
        <v>307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6"/>
      <c r="M43" s="110"/>
      <c r="N43" s="247"/>
      <c r="O43" s="122"/>
    </row>
    <row r="44" spans="1:21" ht="18.75" customHeight="1" x14ac:dyDescent="0.25">
      <c r="A44" s="528"/>
      <c r="B44" s="116" t="s">
        <v>265</v>
      </c>
      <c r="C44" s="117"/>
      <c r="D44" s="117"/>
      <c r="E44" s="117"/>
      <c r="F44" s="117"/>
      <c r="G44" s="117"/>
      <c r="H44" s="117"/>
      <c r="I44" s="117"/>
      <c r="J44" s="117"/>
      <c r="K44" s="118"/>
      <c r="L44" s="118"/>
      <c r="M44" s="287">
        <f>SUM('2) Investitionen'!K34:K40)</f>
        <v>0</v>
      </c>
      <c r="N44" s="247"/>
      <c r="O44" s="122"/>
    </row>
    <row r="45" spans="1:21" ht="18.75" customHeight="1" x14ac:dyDescent="0.25">
      <c r="A45" s="528"/>
      <c r="B45" s="116" t="s">
        <v>266</v>
      </c>
      <c r="C45" s="117"/>
      <c r="D45" s="117"/>
      <c r="E45" s="117"/>
      <c r="F45" s="117"/>
      <c r="G45" s="117"/>
      <c r="H45" s="117"/>
      <c r="I45" s="117"/>
      <c r="J45" s="117"/>
      <c r="K45" s="118"/>
      <c r="L45" s="118"/>
      <c r="M45" s="287">
        <f>'2) Investitionen'!K66</f>
        <v>0</v>
      </c>
    </row>
    <row r="46" spans="1:21" ht="16.5" customHeight="1" x14ac:dyDescent="0.25">
      <c r="A46" s="529"/>
      <c r="B46" s="95"/>
      <c r="L46" s="1"/>
      <c r="M46" s="251"/>
    </row>
    <row r="47" spans="1:21" ht="18.75" customHeight="1" x14ac:dyDescent="0.25">
      <c r="A47" s="530"/>
      <c r="B47" s="104"/>
      <c r="C47" s="104"/>
      <c r="D47" s="104"/>
      <c r="E47" s="104"/>
      <c r="F47" s="104"/>
      <c r="G47" s="104"/>
      <c r="H47" s="104"/>
      <c r="I47" s="104"/>
      <c r="J47" s="104"/>
      <c r="K47" s="518" t="s">
        <v>84</v>
      </c>
      <c r="L47" s="519"/>
      <c r="M47" s="233">
        <f>SUM(M44:M45)</f>
        <v>0</v>
      </c>
      <c r="N47" s="238"/>
      <c r="O47" s="122"/>
    </row>
    <row r="48" spans="1:21" ht="18.75" customHeight="1" thickBot="1" x14ac:dyDescent="0.3">
      <c r="A48" s="530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8"/>
      <c r="M48" s="109"/>
      <c r="N48" s="247"/>
      <c r="O48" s="239"/>
    </row>
    <row r="49" spans="1:18" ht="18.75" hidden="1" customHeight="1" thickBot="1" x14ac:dyDescent="0.3">
      <c r="A49" s="110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6"/>
      <c r="M49" s="243"/>
      <c r="N49" s="247"/>
      <c r="O49" s="249"/>
      <c r="Q49" s="11"/>
    </row>
    <row r="50" spans="1:18" ht="18.75" customHeight="1" thickTop="1" x14ac:dyDescent="0.25">
      <c r="A50" s="110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6"/>
      <c r="M50" s="111"/>
      <c r="N50" s="247"/>
      <c r="O50" s="249"/>
      <c r="Q50" s="11"/>
    </row>
    <row r="51" spans="1:18" s="115" customFormat="1" ht="18.75" customHeight="1" x14ac:dyDescent="0.25">
      <c r="A51" s="296" t="s">
        <v>5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6"/>
      <c r="M51" s="244"/>
      <c r="N51" s="250"/>
      <c r="O51" s="249"/>
      <c r="P51" s="114"/>
      <c r="Q51" s="114"/>
      <c r="R51" s="1"/>
    </row>
    <row r="52" spans="1:18" ht="18.75" customHeight="1" x14ac:dyDescent="0.25">
      <c r="A52" s="517" t="s">
        <v>6</v>
      </c>
      <c r="B52" s="116" t="str">
        <f>[1]Sachkosten!B17</f>
        <v>Verbrauchsmaterial</v>
      </c>
      <c r="C52" s="117"/>
      <c r="D52" s="117"/>
      <c r="E52" s="117"/>
      <c r="F52" s="117"/>
      <c r="G52" s="117"/>
      <c r="H52" s="117"/>
      <c r="I52" s="117"/>
      <c r="J52" s="117"/>
      <c r="K52" s="117"/>
      <c r="L52" s="118"/>
      <c r="M52" s="287">
        <f>'3) Sachkosten'!F15</f>
        <v>25000</v>
      </c>
      <c r="N52" s="247"/>
      <c r="O52" s="249"/>
      <c r="Q52" s="11"/>
    </row>
    <row r="53" spans="1:18" ht="18.75" customHeight="1" x14ac:dyDescent="0.25">
      <c r="A53" s="517"/>
      <c r="B53" s="119" t="str">
        <f>[1]Sachkosten!B22</f>
        <v>Dienstleistungen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1"/>
      <c r="M53" s="288">
        <f>'3) Sachkosten'!F20</f>
        <v>400</v>
      </c>
      <c r="N53" s="247"/>
      <c r="O53" s="249"/>
      <c r="Q53" s="11"/>
    </row>
    <row r="54" spans="1:18" ht="18.75" customHeight="1" x14ac:dyDescent="0.25">
      <c r="A54" s="517"/>
      <c r="B54" s="119" t="str">
        <f>[1]Sachkosten!B26</f>
        <v>Forschungsunterstützende Einrichtungen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1"/>
      <c r="M54" s="288">
        <f>'3) Sachkosten'!F26</f>
        <v>1000</v>
      </c>
      <c r="N54" s="247"/>
      <c r="O54" s="249"/>
      <c r="Q54" s="11"/>
    </row>
    <row r="55" spans="1:18" ht="18.75" customHeight="1" x14ac:dyDescent="0.25">
      <c r="A55" s="517"/>
      <c r="B55" s="119" t="str">
        <f>[1]Sachkosten!B32</f>
        <v>Reisekosten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1"/>
      <c r="M55" s="288">
        <f>'3) Sachkosten'!F32</f>
        <v>3000</v>
      </c>
      <c r="N55" s="251"/>
      <c r="O55" s="252"/>
      <c r="Q55" s="11"/>
    </row>
    <row r="56" spans="1:18" ht="18.75" customHeight="1" x14ac:dyDescent="0.25">
      <c r="A56" s="517"/>
      <c r="B56" s="119" t="str">
        <f>[1]Sachkosten!B36</f>
        <v>sonstige Ausgaben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1"/>
      <c r="M56" s="288">
        <f>'3) Sachkosten'!F37</f>
        <v>500</v>
      </c>
      <c r="N56" s="247"/>
      <c r="O56" s="249"/>
      <c r="Q56" s="11"/>
    </row>
    <row r="57" spans="1:18" ht="18.75" customHeight="1" x14ac:dyDescent="0.25">
      <c r="A57" s="9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6"/>
      <c r="M57" s="110"/>
      <c r="N57" s="247"/>
      <c r="O57" s="122"/>
      <c r="Q57" s="11"/>
    </row>
    <row r="58" spans="1:18" ht="18.75" customHeight="1" x14ac:dyDescent="0.25"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 t="s">
        <v>7</v>
      </c>
      <c r="M58" s="233">
        <f>SUM(M52:M56)</f>
        <v>29900</v>
      </c>
      <c r="N58" s="238"/>
      <c r="O58" s="253"/>
      <c r="Q58" s="11"/>
    </row>
    <row r="59" spans="1:18" s="3" customFormat="1" ht="18.75" customHeight="1" thickBot="1" x14ac:dyDescent="0.3">
      <c r="A59" s="110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109"/>
      <c r="N59" s="247"/>
      <c r="O59" s="239"/>
    </row>
    <row r="60" spans="1:18" ht="18.75" customHeight="1" thickTop="1" x14ac:dyDescent="0.25">
      <c r="A60" s="110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3"/>
      <c r="M60" s="245"/>
      <c r="N60" s="123"/>
      <c r="Q60" s="11"/>
    </row>
    <row r="61" spans="1:18" ht="18.75" customHeight="1" x14ac:dyDescent="0.25">
      <c r="A61" s="110"/>
      <c r="B61" s="105"/>
      <c r="C61" s="105"/>
      <c r="D61" s="105"/>
      <c r="E61" s="105"/>
      <c r="F61" s="105"/>
      <c r="G61" s="105"/>
      <c r="H61" s="1"/>
      <c r="I61" s="1"/>
      <c r="J61" s="1"/>
      <c r="K61" s="110"/>
      <c r="L61" s="315" t="s">
        <v>256</v>
      </c>
      <c r="M61" s="312">
        <f>M58+M39+M47</f>
        <v>39526.42165060305</v>
      </c>
      <c r="N61" s="508"/>
      <c r="O61" s="509"/>
      <c r="Q61" s="11"/>
    </row>
    <row r="62" spans="1:18" ht="18.75" customHeight="1" x14ac:dyDescent="0.25">
      <c r="A62" s="110"/>
      <c r="B62" s="105"/>
      <c r="C62" s="105"/>
      <c r="D62" s="105"/>
      <c r="E62" s="105"/>
      <c r="F62" s="105"/>
      <c r="G62" s="105"/>
      <c r="I62" s="363" t="s">
        <v>237</v>
      </c>
      <c r="J62" s="313" t="s">
        <v>345</v>
      </c>
      <c r="K62" s="110"/>
      <c r="L62" s="301"/>
      <c r="M62" s="254"/>
      <c r="N62" s="219"/>
      <c r="O62" s="7"/>
      <c r="Q62" s="11"/>
    </row>
    <row r="63" spans="1:18" ht="18.75" customHeight="1" x14ac:dyDescent="0.25">
      <c r="A63" s="110"/>
      <c r="B63" s="105"/>
      <c r="C63" s="105"/>
      <c r="D63" s="105"/>
      <c r="E63" s="1"/>
      <c r="F63" s="299" t="s">
        <v>250</v>
      </c>
      <c r="G63" s="259">
        <v>0</v>
      </c>
      <c r="I63" s="1"/>
      <c r="J63" s="148"/>
      <c r="K63" s="234">
        <f>G$63</f>
        <v>0</v>
      </c>
      <c r="L63" s="1"/>
      <c r="M63" s="298">
        <f>IF(K64&gt;0,0,IF(K65&gt;0,0,K63))</f>
        <v>0</v>
      </c>
      <c r="N63" s="240"/>
      <c r="Q63" s="11"/>
      <c r="R63" s="124"/>
    </row>
    <row r="64" spans="1:18" ht="18.75" customHeight="1" x14ac:dyDescent="0.25">
      <c r="A64" s="110"/>
      <c r="B64" s="105"/>
      <c r="C64" s="105"/>
      <c r="D64" s="105"/>
      <c r="E64" s="1"/>
      <c r="F64" s="299" t="s">
        <v>353</v>
      </c>
      <c r="I64" s="300" t="s">
        <v>251</v>
      </c>
      <c r="J64" s="232">
        <v>25</v>
      </c>
      <c r="K64" s="234">
        <f>M$61*J64%</f>
        <v>9881.6054126507624</v>
      </c>
      <c r="L64" s="1"/>
      <c r="M64" s="298">
        <f>IF(K63&gt;0,0,IF(K65&gt;0,0,K64))</f>
        <v>9881.6054126507624</v>
      </c>
      <c r="N64" s="240"/>
      <c r="O64" s="335"/>
      <c r="Q64" s="11"/>
      <c r="R64" s="124"/>
    </row>
    <row r="65" spans="1:18" ht="18.75" customHeight="1" x14ac:dyDescent="0.25">
      <c r="A65" s="110"/>
      <c r="B65" s="105"/>
      <c r="C65" s="105"/>
      <c r="D65" s="105"/>
      <c r="E65" s="1"/>
      <c r="F65" s="216" t="s">
        <v>354</v>
      </c>
      <c r="I65" s="300" t="s">
        <v>252</v>
      </c>
      <c r="J65" s="232"/>
      <c r="K65" s="234">
        <f>M$61*J65%</f>
        <v>0</v>
      </c>
      <c r="L65" s="1"/>
      <c r="M65" s="298">
        <f>IF(K63&gt;0,0,IF(K64&gt;0,0,K65))</f>
        <v>0</v>
      </c>
      <c r="N65" s="240"/>
      <c r="O65" s="241"/>
      <c r="Q65" s="11"/>
      <c r="R65" s="124"/>
    </row>
    <row r="66" spans="1:18" ht="18.75" customHeight="1" x14ac:dyDescent="0.25">
      <c r="B66" s="3"/>
      <c r="C66" s="3"/>
      <c r="D66" s="3"/>
      <c r="E66" s="3"/>
      <c r="F66" s="3"/>
      <c r="G66" s="3"/>
      <c r="I66" s="3"/>
      <c r="J66" s="110"/>
      <c r="K66" s="1"/>
      <c r="L66" s="316" t="s">
        <v>253</v>
      </c>
      <c r="M66" s="234">
        <f>M61+M63+M64+M65</f>
        <v>49408.027063253816</v>
      </c>
      <c r="O66" s="241"/>
      <c r="Q66" s="11"/>
    </row>
    <row r="67" spans="1:18" ht="18.75" customHeight="1" x14ac:dyDescent="0.25">
      <c r="A67" s="110"/>
      <c r="B67" s="105"/>
      <c r="C67" s="105"/>
      <c r="D67" s="105"/>
      <c r="F67" s="299" t="s">
        <v>346</v>
      </c>
      <c r="G67" s="105"/>
      <c r="I67" s="299" t="s">
        <v>252</v>
      </c>
      <c r="J67" s="232">
        <v>10</v>
      </c>
      <c r="K67" s="1"/>
      <c r="L67" s="1"/>
      <c r="M67" s="298">
        <f>M66*J67%</f>
        <v>4940.8027063253821</v>
      </c>
      <c r="N67" s="240"/>
      <c r="O67" s="335"/>
      <c r="Q67" s="11"/>
    </row>
    <row r="68" spans="1:18" ht="18.75" customHeight="1" x14ac:dyDescent="0.25">
      <c r="A68" s="110"/>
      <c r="B68" s="105"/>
      <c r="C68" s="105"/>
      <c r="D68" s="105"/>
      <c r="F68" s="299" t="s">
        <v>351</v>
      </c>
      <c r="G68" s="259">
        <v>0</v>
      </c>
      <c r="I68" s="299"/>
      <c r="J68" s="148"/>
      <c r="K68" s="1"/>
      <c r="L68" s="1"/>
      <c r="M68" s="298">
        <f>G68</f>
        <v>0</v>
      </c>
      <c r="N68" s="240"/>
      <c r="O68" s="335"/>
      <c r="Q68" s="11"/>
    </row>
    <row r="69" spans="1:18" ht="18.75" customHeight="1" x14ac:dyDescent="0.25">
      <c r="B69" s="3"/>
      <c r="C69" s="3"/>
      <c r="D69" s="3"/>
      <c r="E69" s="3"/>
      <c r="F69" s="3"/>
      <c r="G69" s="3"/>
      <c r="H69" s="3"/>
      <c r="I69" s="3"/>
      <c r="J69" s="94"/>
      <c r="K69" s="3"/>
      <c r="L69" s="316" t="s">
        <v>164</v>
      </c>
      <c r="M69" s="312">
        <f>SUM(M66:M68)</f>
        <v>54348.829769579199</v>
      </c>
      <c r="O69" s="254"/>
      <c r="Q69" s="11"/>
    </row>
    <row r="70" spans="1:18" ht="18.75" customHeight="1" thickBot="1" x14ac:dyDescent="0.25">
      <c r="A70" s="11"/>
      <c r="B70" s="208" t="s">
        <v>171</v>
      </c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9"/>
      <c r="O70" s="123"/>
      <c r="Q70" s="11"/>
    </row>
    <row r="71" spans="1:18" s="11" customFormat="1" ht="18.75" customHeight="1" thickBot="1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94"/>
      <c r="M71" s="3"/>
      <c r="N71" s="235"/>
      <c r="O71" s="5"/>
    </row>
    <row r="72" spans="1:18" s="11" customFormat="1" ht="18.75" hidden="1" customHeight="1" x14ac:dyDescent="0.2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6"/>
      <c r="M72" s="3"/>
      <c r="N72" s="242"/>
      <c r="O72" s="242"/>
    </row>
    <row r="73" spans="1:18" s="11" customFormat="1" ht="18.75" hidden="1" customHeight="1" x14ac:dyDescent="0.2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3"/>
      <c r="N73" s="5"/>
      <c r="O73" s="5"/>
    </row>
    <row r="74" spans="1:18" ht="18.75" customHeight="1" x14ac:dyDescent="0.2">
      <c r="A74" s="11"/>
      <c r="B74" s="544">
        <v>45545</v>
      </c>
      <c r="C74" s="531"/>
      <c r="D74" s="532"/>
      <c r="E74" s="532"/>
      <c r="F74" s="532"/>
      <c r="G74" s="533"/>
      <c r="H74" s="537"/>
      <c r="I74" s="538"/>
      <c r="J74" s="538"/>
      <c r="K74" s="538"/>
      <c r="L74" s="538"/>
      <c r="M74" s="539"/>
      <c r="Q74" s="11"/>
    </row>
    <row r="75" spans="1:18" ht="32.25" customHeight="1" thickBot="1" x14ac:dyDescent="0.25">
      <c r="A75" s="11"/>
      <c r="B75" s="545"/>
      <c r="C75" s="534"/>
      <c r="D75" s="535"/>
      <c r="E75" s="535"/>
      <c r="F75" s="535"/>
      <c r="G75" s="536"/>
      <c r="H75" s="540"/>
      <c r="I75" s="541"/>
      <c r="J75" s="541"/>
      <c r="K75" s="541"/>
      <c r="L75" s="541"/>
      <c r="M75" s="542"/>
      <c r="Q75" s="11"/>
    </row>
    <row r="76" spans="1:18" ht="18.75" customHeight="1" x14ac:dyDescent="0.2">
      <c r="B76" s="1" t="s">
        <v>247</v>
      </c>
      <c r="C76" s="1" t="s">
        <v>248</v>
      </c>
      <c r="D76" s="257"/>
      <c r="E76" s="257"/>
      <c r="F76" s="1"/>
      <c r="G76" s="257"/>
      <c r="H76" s="289" t="s">
        <v>242</v>
      </c>
      <c r="I76" s="1"/>
      <c r="J76" s="257"/>
      <c r="K76" s="257"/>
      <c r="L76" s="257"/>
      <c r="M76" s="257"/>
      <c r="N76" s="507"/>
      <c r="O76" s="507"/>
      <c r="Q76" s="11"/>
    </row>
    <row r="77" spans="1:18" ht="18.75" customHeight="1" x14ac:dyDescent="0.2">
      <c r="A77" s="11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8"/>
      <c r="M77" s="127"/>
      <c r="Q77" s="11"/>
    </row>
    <row r="78" spans="1:18" ht="18.75" customHeight="1" x14ac:dyDescent="0.2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29"/>
      <c r="M78" s="1"/>
    </row>
    <row r="79" spans="1:18" ht="18.75" customHeight="1" x14ac:dyDescent="0.2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29"/>
      <c r="M79" s="1"/>
    </row>
    <row r="80" spans="1:18" ht="18.75" customHeight="1" x14ac:dyDescent="0.2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29"/>
      <c r="M80" s="1"/>
    </row>
    <row r="81" spans="1:13" ht="18.75" customHeight="1" x14ac:dyDescent="0.2">
      <c r="A81" s="11"/>
      <c r="E81" s="11"/>
      <c r="F81" s="11"/>
      <c r="G81" s="11"/>
      <c r="H81" s="11"/>
      <c r="I81" s="11"/>
      <c r="J81" s="11"/>
      <c r="K81" s="11"/>
      <c r="L81" s="12"/>
      <c r="M81" s="1"/>
    </row>
    <row r="82" spans="1:13" ht="18.75" customHeight="1" x14ac:dyDescent="0.2">
      <c r="A82" s="11"/>
      <c r="E82" s="11"/>
      <c r="F82" s="11"/>
      <c r="G82" s="11"/>
      <c r="H82" s="11"/>
      <c r="I82" s="11"/>
      <c r="J82" s="11"/>
      <c r="K82" s="11"/>
      <c r="L82" s="12"/>
      <c r="M82" s="1"/>
    </row>
    <row r="83" spans="1:13" ht="18.7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2"/>
      <c r="M83" s="1"/>
    </row>
  </sheetData>
  <mergeCells count="23">
    <mergeCell ref="C74:G75"/>
    <mergeCell ref="H74:M75"/>
    <mergeCell ref="K39:L39"/>
    <mergeCell ref="B12:M12"/>
    <mergeCell ref="B14:M14"/>
    <mergeCell ref="B74:B75"/>
    <mergeCell ref="C5:E5"/>
    <mergeCell ref="A52:A56"/>
    <mergeCell ref="A27:A36"/>
    <mergeCell ref="K47:L47"/>
    <mergeCell ref="F24:K24"/>
    <mergeCell ref="D24:E24"/>
    <mergeCell ref="C6:M6"/>
    <mergeCell ref="B9:M9"/>
    <mergeCell ref="A43:A48"/>
    <mergeCell ref="R5:W5"/>
    <mergeCell ref="R6:W6"/>
    <mergeCell ref="N76:O76"/>
    <mergeCell ref="N61:O61"/>
    <mergeCell ref="T10:W10"/>
    <mergeCell ref="T17:V17"/>
    <mergeCell ref="N18:O18"/>
    <mergeCell ref="N9:O9"/>
  </mergeCells>
  <phoneticPr fontId="50" type="noConversion"/>
  <pageMargins left="0.70866141732283472" right="0.70866141732283472" top="0.78740157480314965" bottom="0.78740157480314965" header="0.31496062992125984" footer="0.31496062992125984"/>
  <pageSetup paperSize="9" scale="40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Interna!$C$3:$C$5</xm:f>
          </x14:formula1>
          <xm:sqref>C27:C35</xm:sqref>
        </x14:dataValidation>
        <x14:dataValidation type="list" allowBlank="1" showInputMessage="1" showErrorMessage="1">
          <x14:formula1>
            <xm:f>Gehälter!$A$35:$A$53</xm:f>
          </x14:formula1>
          <xm:sqref>E27:E35</xm:sqref>
        </x14:dataValidation>
        <x14:dataValidation type="list" allowBlank="1" showInputMessage="1" showErrorMessage="1">
          <x14:formula1>
            <xm:f>Gehälter!$A$65:$A$73</xm:f>
          </x14:formula1>
          <xm:sqref>R25:X27</xm:sqref>
        </x14:dataValidation>
        <x14:dataValidation type="list" allowBlank="1" showInputMessage="1" showErrorMessage="1">
          <x14:formula1>
            <xm:f>Gehälter!$L$9:$L$58</xm:f>
          </x14:formula1>
          <xm:sqref>D27:D35</xm:sqref>
        </x14:dataValidation>
        <x14:dataValidation type="list" allowBlank="1" showInputMessage="1" showErrorMessage="1">
          <x14:formula1>
            <xm:f>Einrichtungen!$B$4:$B$65</xm:f>
          </x14:formula1>
          <xm:sqref>C6:M6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CA6D6"/>
    <pageSetUpPr fitToPage="1"/>
  </sheetPr>
  <dimension ref="A1:Y101"/>
  <sheetViews>
    <sheetView showGridLines="0" tabSelected="1" view="pageLayout" zoomScaleNormal="87" workbookViewId="0">
      <selection activeCell="G56" sqref="G56"/>
    </sheetView>
  </sheetViews>
  <sheetFormatPr baseColWidth="10" defaultColWidth="11.42578125" defaultRowHeight="14.25" x14ac:dyDescent="0.2"/>
  <cols>
    <col min="1" max="1" width="3.140625" style="40" customWidth="1"/>
    <col min="2" max="2" width="1.42578125" style="42" customWidth="1"/>
    <col min="3" max="3" width="50.140625" style="40" customWidth="1"/>
    <col min="4" max="4" width="14.28515625" style="48" customWidth="1"/>
    <col min="5" max="8" width="14.28515625" style="40" customWidth="1"/>
    <col min="9" max="9" width="13.28515625" style="40" customWidth="1"/>
    <col min="10" max="10" width="15.28515625" style="40" customWidth="1"/>
    <col min="11" max="11" width="15" style="40" customWidth="1"/>
    <col min="12" max="12" width="5.42578125" style="40" customWidth="1"/>
    <col min="13" max="13" width="4.7109375" style="40" customWidth="1"/>
    <col min="14" max="14" width="16.28515625" style="40" customWidth="1"/>
    <col min="15" max="15" width="14.28515625" style="40" customWidth="1"/>
    <col min="16" max="16" width="15" style="40" customWidth="1"/>
    <col min="17" max="17" width="12.42578125" style="5" customWidth="1"/>
    <col min="18" max="18" width="11.42578125" style="42"/>
    <col min="19" max="19" width="11.42578125" style="40" customWidth="1"/>
    <col min="20" max="20" width="13" style="40" bestFit="1" customWidth="1"/>
    <col min="21" max="21" width="11.42578125" style="40" customWidth="1"/>
    <col min="22" max="23" width="11.42578125" style="40"/>
    <col min="24" max="24" width="13.85546875" style="40" customWidth="1"/>
    <col min="25" max="16384" width="11.42578125" style="40"/>
  </cols>
  <sheetData>
    <row r="1" spans="1:25" ht="23.25" x14ac:dyDescent="0.35">
      <c r="A1" s="365" t="str">
        <f>'1) Kalkulation'!A2</f>
        <v>FINANZPLAN (Kostenkalkulation) für Drittmittelprojekte</v>
      </c>
      <c r="B1" s="3"/>
      <c r="C1" s="3"/>
      <c r="D1" s="256"/>
      <c r="E1" s="3"/>
      <c r="F1" s="192"/>
      <c r="G1" s="192"/>
      <c r="H1" s="226" t="s">
        <v>223</v>
      </c>
      <c r="I1" s="8"/>
      <c r="J1" s="4"/>
      <c r="K1" s="557" t="str">
        <f>'1) Kalkulation'!I1</f>
        <v>D-151000-000-000</v>
      </c>
      <c r="L1" s="558"/>
      <c r="M1" s="478"/>
      <c r="P1" s="475"/>
      <c r="Q1" s="475"/>
      <c r="R1" s="475"/>
      <c r="S1" s="475"/>
      <c r="T1" s="475"/>
      <c r="U1" s="5"/>
    </row>
    <row r="2" spans="1:25" ht="23.25" x14ac:dyDescent="0.35">
      <c r="A2" s="15"/>
      <c r="B2" s="15" t="s">
        <v>338</v>
      </c>
      <c r="C2" s="365"/>
      <c r="D2" s="3"/>
      <c r="E2" s="3"/>
      <c r="F2" s="11"/>
      <c r="G2" s="11"/>
      <c r="H2" s="11"/>
      <c r="I2" s="11"/>
      <c r="J2" s="11"/>
      <c r="K2" s="11"/>
      <c r="L2" s="5"/>
      <c r="M2" s="5"/>
      <c r="P2" s="475"/>
      <c r="Q2" s="475"/>
      <c r="R2" s="490"/>
      <c r="S2" s="490"/>
      <c r="T2" s="490"/>
      <c r="U2" s="490"/>
    </row>
    <row r="3" spans="1:25" x14ac:dyDescent="0.2">
      <c r="A3" s="41"/>
      <c r="B3" s="11"/>
      <c r="C3" s="11"/>
      <c r="D3" s="12"/>
      <c r="E3" s="11"/>
      <c r="F3" s="11"/>
      <c r="G3" s="11"/>
      <c r="H3" s="11"/>
      <c r="I3" s="11"/>
      <c r="J3" s="11"/>
      <c r="K3" s="11"/>
      <c r="L3" s="5"/>
      <c r="M3" s="492">
        <v>5</v>
      </c>
      <c r="P3" s="5"/>
      <c r="R3" s="5"/>
      <c r="S3" s="5"/>
      <c r="T3" s="5"/>
      <c r="U3" s="5"/>
    </row>
    <row r="4" spans="1:25" ht="15" x14ac:dyDescent="0.25">
      <c r="A4" s="38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5"/>
      <c r="M4" s="492">
        <v>10</v>
      </c>
      <c r="P4" s="5"/>
      <c r="R4" s="5"/>
      <c r="S4" s="5"/>
      <c r="T4" s="491"/>
      <c r="U4" s="5"/>
    </row>
    <row r="5" spans="1:25" ht="25.5" customHeight="1" x14ac:dyDescent="0.2">
      <c r="A5" s="193"/>
      <c r="B5" s="554" t="str" cm="1">
        <f t="array" ref="B5:M5">'1) Kalkulation'!B9:M9</f>
        <v xml:space="preserve">Hier Titel des Projekts eintragen  </v>
      </c>
      <c r="C5" s="555">
        <v>0</v>
      </c>
      <c r="D5" s="555">
        <v>0</v>
      </c>
      <c r="E5" s="555">
        <v>0</v>
      </c>
      <c r="F5" s="555">
        <v>0</v>
      </c>
      <c r="G5" s="555">
        <v>0</v>
      </c>
      <c r="H5" s="555">
        <v>0</v>
      </c>
      <c r="I5" s="555">
        <v>0</v>
      </c>
      <c r="J5" s="555">
        <v>0</v>
      </c>
      <c r="K5" s="555">
        <v>0</v>
      </c>
      <c r="L5" s="555">
        <v>0</v>
      </c>
      <c r="M5" s="555">
        <v>0</v>
      </c>
      <c r="P5" s="5"/>
      <c r="R5" s="5"/>
      <c r="S5" s="5"/>
      <c r="U5" s="5"/>
    </row>
    <row r="6" spans="1:25" ht="15" x14ac:dyDescent="0.25">
      <c r="A6" s="38" t="s">
        <v>86</v>
      </c>
      <c r="B6" s="11"/>
      <c r="C6" s="11"/>
      <c r="D6" s="11"/>
      <c r="E6" s="12"/>
      <c r="F6" s="12"/>
      <c r="G6" s="12"/>
      <c r="H6" s="12"/>
      <c r="I6" s="12"/>
      <c r="J6" s="12"/>
      <c r="K6" s="12"/>
      <c r="L6" s="5"/>
      <c r="M6" s="5"/>
      <c r="P6" s="5"/>
      <c r="R6" s="5"/>
      <c r="S6" s="5"/>
      <c r="U6" s="5"/>
    </row>
    <row r="7" spans="1:25" ht="15" x14ac:dyDescent="0.25">
      <c r="A7" s="41"/>
      <c r="B7" s="556" t="str">
        <f>'1) Kalkulation'!B12</f>
        <v>Unternehmen GmbH, Straße 3, 6020 Innsbruck, Österreich</v>
      </c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P7" s="5"/>
      <c r="R7" s="5"/>
      <c r="S7" s="5"/>
      <c r="T7" s="5"/>
      <c r="U7" s="5"/>
    </row>
    <row r="8" spans="1:25" ht="15" x14ac:dyDescent="0.25">
      <c r="A8" s="38" t="s">
        <v>85</v>
      </c>
      <c r="B8" s="11"/>
      <c r="C8" s="11"/>
      <c r="D8" s="12"/>
      <c r="E8" s="11"/>
      <c r="F8" s="11"/>
      <c r="G8" s="11"/>
      <c r="H8" s="11"/>
      <c r="I8" s="11"/>
      <c r="J8" s="11"/>
      <c r="K8" s="11"/>
      <c r="L8" s="5"/>
      <c r="M8" s="5"/>
      <c r="P8" s="5"/>
      <c r="R8" s="5"/>
      <c r="S8" s="5"/>
      <c r="T8" s="5"/>
      <c r="U8" s="5"/>
    </row>
    <row r="9" spans="1:25" ht="15" customHeight="1" x14ac:dyDescent="0.25">
      <c r="A9" s="41"/>
      <c r="B9" s="556" t="str">
        <f>'1) Kalkulation'!B14</f>
        <v>Prof. Dr. Mustermann</v>
      </c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  <c r="N9" s="5"/>
      <c r="O9" s="5"/>
      <c r="P9" s="5"/>
      <c r="R9" s="5"/>
      <c r="S9" s="5"/>
      <c r="T9" s="5"/>
      <c r="U9" s="5"/>
    </row>
    <row r="10" spans="1:25" ht="15.75" customHeight="1" x14ac:dyDescent="0.2">
      <c r="A10" s="41"/>
      <c r="B10" s="13"/>
      <c r="C10" s="11"/>
      <c r="D10" s="12"/>
      <c r="E10" s="11"/>
      <c r="F10" s="11"/>
      <c r="G10" s="11"/>
      <c r="H10" s="11"/>
      <c r="I10" s="11"/>
      <c r="J10" s="11"/>
      <c r="K10" s="11"/>
      <c r="L10" s="5"/>
      <c r="M10" s="5"/>
      <c r="N10" s="11"/>
      <c r="O10" s="11"/>
      <c r="P10" s="11"/>
      <c r="Q10" s="11"/>
      <c r="R10" s="5"/>
      <c r="S10" s="42"/>
      <c r="U10" s="260"/>
      <c r="V10" s="261"/>
      <c r="X10" s="262"/>
      <c r="Y10" s="260"/>
    </row>
    <row r="11" spans="1:25" ht="15" thickBot="1" x14ac:dyDescent="0.25">
      <c r="A11" s="41"/>
      <c r="B11" s="13"/>
      <c r="C11" s="11"/>
      <c r="D11" s="12" t="s">
        <v>1</v>
      </c>
      <c r="E11" s="12" t="s">
        <v>2</v>
      </c>
      <c r="F11" s="12"/>
      <c r="G11" s="12"/>
      <c r="H11" s="12"/>
      <c r="I11" s="12"/>
      <c r="J11" s="12"/>
      <c r="K11" s="323" t="s">
        <v>8</v>
      </c>
      <c r="L11" s="5"/>
      <c r="N11" s="11"/>
      <c r="O11" s="11"/>
      <c r="P11" s="11"/>
      <c r="Q11" s="11"/>
      <c r="R11" s="5"/>
      <c r="S11" s="42"/>
    </row>
    <row r="12" spans="1:25" ht="15.75" thickBot="1" x14ac:dyDescent="0.3">
      <c r="A12" s="41"/>
      <c r="B12" s="14" t="s">
        <v>3</v>
      </c>
      <c r="C12" s="15"/>
      <c r="D12" s="345">
        <f>'1) Kalkulation'!D17</f>
        <v>45658</v>
      </c>
      <c r="E12" s="346">
        <f>'1) Kalkulation'!E17</f>
        <v>47483</v>
      </c>
      <c r="F12" s="44"/>
      <c r="G12" s="44"/>
      <c r="H12" s="44"/>
      <c r="I12" s="44"/>
      <c r="J12" s="44"/>
      <c r="K12" s="344">
        <f>ROUND((E12-D12)/365*12,0)</f>
        <v>60</v>
      </c>
      <c r="L12" s="16"/>
      <c r="N12" s="271"/>
      <c r="O12" s="16"/>
      <c r="P12" s="16"/>
      <c r="Q12" s="11"/>
      <c r="R12" s="5"/>
      <c r="S12" s="42"/>
      <c r="U12" s="261"/>
      <c r="W12" s="261"/>
    </row>
    <row r="13" spans="1:25" ht="13.9" hidden="1" customHeight="1" x14ac:dyDescent="0.25">
      <c r="A13" s="41"/>
      <c r="B13" s="14"/>
      <c r="C13" s="15"/>
      <c r="D13" s="2"/>
      <c r="E13" s="17"/>
      <c r="F13" s="341"/>
      <c r="G13" s="341"/>
      <c r="H13" s="341"/>
      <c r="I13" s="341"/>
      <c r="J13" s="17"/>
      <c r="K13" s="17"/>
      <c r="L13" s="18"/>
      <c r="M13" s="5"/>
      <c r="N13" s="19"/>
      <c r="O13" s="18"/>
      <c r="P13" s="18"/>
      <c r="Q13" s="11"/>
      <c r="R13" s="5"/>
      <c r="S13" s="42"/>
    </row>
    <row r="14" spans="1:25" ht="13.9" hidden="1" customHeight="1" x14ac:dyDescent="0.25">
      <c r="A14" s="45" t="s">
        <v>9</v>
      </c>
      <c r="B14" s="20"/>
      <c r="C14" s="21"/>
      <c r="D14" s="11"/>
      <c r="E14" s="11"/>
      <c r="F14" s="5"/>
      <c r="G14" s="5"/>
      <c r="H14" s="5"/>
      <c r="I14" s="5"/>
      <c r="J14" s="11"/>
      <c r="K14" s="11"/>
      <c r="L14" s="11"/>
      <c r="M14" s="11"/>
      <c r="N14" s="11"/>
      <c r="O14" s="11"/>
      <c r="P14" s="11"/>
      <c r="Q14" s="11"/>
      <c r="R14" s="5"/>
      <c r="S14" s="42"/>
    </row>
    <row r="15" spans="1:25" ht="15" hidden="1" customHeight="1" x14ac:dyDescent="0.25">
      <c r="A15" s="41"/>
      <c r="B15" s="15"/>
      <c r="C15" s="561" t="s">
        <v>10</v>
      </c>
      <c r="D15" s="563" t="s">
        <v>11</v>
      </c>
      <c r="E15" s="563" t="s">
        <v>12</v>
      </c>
      <c r="F15" s="342"/>
      <c r="G15" s="342"/>
      <c r="H15" s="342"/>
      <c r="I15" s="342"/>
      <c r="J15" s="221"/>
      <c r="K15" s="221"/>
      <c r="L15" s="563" t="s">
        <v>13</v>
      </c>
      <c r="M15" s="565" t="s">
        <v>14</v>
      </c>
      <c r="N15" s="89"/>
      <c r="O15" s="22"/>
      <c r="P15" s="168"/>
      <c r="Q15" s="567" t="s">
        <v>15</v>
      </c>
      <c r="R15" s="5"/>
      <c r="S15" s="42"/>
    </row>
    <row r="16" spans="1:25" ht="54.95" hidden="1" customHeight="1" x14ac:dyDescent="0.2">
      <c r="A16" s="41"/>
      <c r="B16" s="170"/>
      <c r="C16" s="562"/>
      <c r="D16" s="564"/>
      <c r="E16" s="564"/>
      <c r="F16" s="343"/>
      <c r="G16" s="343"/>
      <c r="H16" s="343"/>
      <c r="I16" s="343"/>
      <c r="J16" s="222"/>
      <c r="K16" s="222"/>
      <c r="L16" s="564"/>
      <c r="M16" s="566"/>
      <c r="N16" s="90"/>
      <c r="O16" s="23" t="s">
        <v>16</v>
      </c>
      <c r="P16" s="169" t="s">
        <v>17</v>
      </c>
      <c r="Q16" s="568"/>
      <c r="R16" s="5"/>
      <c r="S16" s="42"/>
    </row>
    <row r="17" spans="1:19" ht="15" hidden="1" x14ac:dyDescent="0.25">
      <c r="A17" s="41"/>
      <c r="B17" s="15">
        <v>1</v>
      </c>
      <c r="C17" s="349" t="s">
        <v>18</v>
      </c>
      <c r="D17" s="24">
        <v>39814</v>
      </c>
      <c r="E17" s="25">
        <v>500</v>
      </c>
      <c r="F17" s="331"/>
      <c r="G17" s="331"/>
      <c r="H17" s="331"/>
      <c r="I17" s="331"/>
      <c r="J17" s="25"/>
      <c r="K17" s="25"/>
      <c r="L17" s="26">
        <v>60</v>
      </c>
      <c r="M17" s="27" t="e">
        <f>SUM(O17+#REF!)</f>
        <v>#REF!</v>
      </c>
      <c r="N17" s="27"/>
      <c r="O17" s="25">
        <v>416.67</v>
      </c>
      <c r="P17" s="28" t="e">
        <f>SUM(E17-#REF!-O17)</f>
        <v>#REF!</v>
      </c>
      <c r="Q17" s="274" t="e">
        <f>M17-#REF!</f>
        <v>#REF!</v>
      </c>
      <c r="R17" s="275"/>
      <c r="S17" s="276"/>
    </row>
    <row r="18" spans="1:19" ht="15" hidden="1" x14ac:dyDescent="0.25">
      <c r="A18" s="41"/>
      <c r="B18" s="15">
        <v>2</v>
      </c>
      <c r="C18" s="349"/>
      <c r="D18" s="24"/>
      <c r="E18" s="25"/>
      <c r="F18" s="331"/>
      <c r="G18" s="331"/>
      <c r="H18" s="331"/>
      <c r="I18" s="331"/>
      <c r="J18" s="25"/>
      <c r="K18" s="25"/>
      <c r="L18" s="26"/>
      <c r="M18" s="27"/>
      <c r="N18" s="27"/>
      <c r="O18" s="25"/>
      <c r="P18" s="28"/>
      <c r="Q18" s="274"/>
      <c r="R18" s="275"/>
      <c r="S18" s="276"/>
    </row>
    <row r="19" spans="1:19" ht="15" hidden="1" x14ac:dyDescent="0.25">
      <c r="A19" s="41"/>
      <c r="B19" s="15">
        <v>3</v>
      </c>
      <c r="C19" s="349"/>
      <c r="D19" s="24"/>
      <c r="E19" s="25"/>
      <c r="F19" s="331"/>
      <c r="G19" s="331"/>
      <c r="H19" s="331"/>
      <c r="I19" s="331"/>
      <c r="J19" s="25"/>
      <c r="K19" s="25"/>
      <c r="L19" s="26"/>
      <c r="M19" s="27"/>
      <c r="N19" s="27"/>
      <c r="O19" s="25"/>
      <c r="P19" s="28"/>
      <c r="Q19" s="274"/>
      <c r="R19" s="275"/>
      <c r="S19" s="276"/>
    </row>
    <row r="20" spans="1:19" ht="15" hidden="1" x14ac:dyDescent="0.25">
      <c r="A20" s="41"/>
      <c r="B20" s="15">
        <v>4</v>
      </c>
      <c r="C20" s="349"/>
      <c r="D20" s="24"/>
      <c r="E20" s="25"/>
      <c r="F20" s="331"/>
      <c r="G20" s="331"/>
      <c r="H20" s="331"/>
      <c r="I20" s="331"/>
      <c r="J20" s="25"/>
      <c r="K20" s="25"/>
      <c r="L20" s="26"/>
      <c r="M20" s="27"/>
      <c r="N20" s="27"/>
      <c r="O20" s="25"/>
      <c r="P20" s="28"/>
      <c r="Q20" s="274"/>
      <c r="R20" s="275"/>
      <c r="S20" s="276"/>
    </row>
    <row r="21" spans="1:19" ht="15" hidden="1" x14ac:dyDescent="0.25">
      <c r="A21" s="41"/>
      <c r="B21" s="15">
        <v>5</v>
      </c>
      <c r="C21" s="349"/>
      <c r="D21" s="24"/>
      <c r="E21" s="25"/>
      <c r="F21" s="331"/>
      <c r="G21" s="331"/>
      <c r="H21" s="331"/>
      <c r="I21" s="331"/>
      <c r="J21" s="25"/>
      <c r="K21" s="25"/>
      <c r="L21" s="26"/>
      <c r="M21" s="27"/>
      <c r="N21" s="27"/>
      <c r="O21" s="25"/>
      <c r="P21" s="28"/>
      <c r="Q21" s="274"/>
      <c r="R21" s="275"/>
      <c r="S21" s="276"/>
    </row>
    <row r="22" spans="1:19" ht="15" hidden="1" x14ac:dyDescent="0.25">
      <c r="A22" s="41"/>
      <c r="B22" s="15">
        <v>6</v>
      </c>
      <c r="C22" s="349"/>
      <c r="D22" s="24"/>
      <c r="E22" s="25"/>
      <c r="F22" s="331"/>
      <c r="G22" s="331"/>
      <c r="H22" s="331"/>
      <c r="I22" s="331"/>
      <c r="J22" s="25"/>
      <c r="K22" s="25"/>
      <c r="L22" s="26"/>
      <c r="M22" s="27"/>
      <c r="N22" s="27"/>
      <c r="O22" s="25"/>
      <c r="P22" s="28"/>
      <c r="Q22" s="274"/>
      <c r="R22" s="275"/>
      <c r="S22" s="276"/>
    </row>
    <row r="23" spans="1:19" ht="15" hidden="1" x14ac:dyDescent="0.25">
      <c r="A23" s="41"/>
      <c r="B23" s="15">
        <v>7</v>
      </c>
      <c r="C23" s="349"/>
      <c r="D23" s="24"/>
      <c r="E23" s="25"/>
      <c r="F23" s="331"/>
      <c r="G23" s="331"/>
      <c r="H23" s="331"/>
      <c r="I23" s="331"/>
      <c r="J23" s="25"/>
      <c r="K23" s="25"/>
      <c r="L23" s="26"/>
      <c r="M23" s="27"/>
      <c r="N23" s="27"/>
      <c r="O23" s="25"/>
      <c r="P23" s="28"/>
      <c r="Q23" s="274"/>
      <c r="R23" s="275"/>
      <c r="S23" s="276"/>
    </row>
    <row r="24" spans="1:19" s="6" customFormat="1" ht="15" hidden="1" x14ac:dyDescent="0.25">
      <c r="A24" s="41"/>
      <c r="B24" s="15"/>
      <c r="C24" s="11"/>
      <c r="D24" s="29"/>
      <c r="E24" s="30"/>
      <c r="F24" s="186"/>
      <c r="G24" s="186"/>
      <c r="H24" s="186"/>
      <c r="I24" s="186"/>
      <c r="J24" s="30"/>
      <c r="K24" s="30"/>
      <c r="L24" s="30"/>
      <c r="M24" s="354"/>
      <c r="N24" s="31"/>
      <c r="O24" s="18"/>
      <c r="P24" s="32"/>
      <c r="Q24" s="11"/>
      <c r="R24" s="96"/>
      <c r="S24" s="5"/>
    </row>
    <row r="25" spans="1:19" ht="15.75" hidden="1" thickBot="1" x14ac:dyDescent="0.3">
      <c r="A25" s="41"/>
      <c r="B25" s="15"/>
      <c r="C25" s="350" t="s">
        <v>19</v>
      </c>
      <c r="D25" s="34"/>
      <c r="E25" s="35">
        <f>SUM(E17:E24)</f>
        <v>500</v>
      </c>
      <c r="F25" s="280"/>
      <c r="G25" s="280"/>
      <c r="H25" s="280"/>
      <c r="I25" s="280"/>
      <c r="J25" s="35"/>
      <c r="K25" s="35"/>
      <c r="L25" s="35"/>
      <c r="M25" s="35" t="e">
        <f>SUM(M17:M24)</f>
        <v>#REF!</v>
      </c>
      <c r="N25" s="35"/>
      <c r="O25" s="36">
        <f>SUM(O17:O24)</f>
        <v>416.67</v>
      </c>
      <c r="P25" s="37" t="e">
        <f>SUM(P17:P24)</f>
        <v>#REF!</v>
      </c>
      <c r="Q25" s="11"/>
      <c r="R25" s="96"/>
      <c r="S25" s="42"/>
    </row>
    <row r="26" spans="1:19" ht="15" x14ac:dyDescent="0.25">
      <c r="A26" s="41"/>
      <c r="B26" s="15"/>
      <c r="C26" s="11"/>
      <c r="D26" s="29"/>
      <c r="E26" s="11"/>
      <c r="F26" s="5"/>
      <c r="G26" s="5"/>
      <c r="H26" s="5"/>
      <c r="I26" s="5"/>
      <c r="J26" s="11"/>
      <c r="K26" s="11"/>
      <c r="L26" s="11"/>
      <c r="M26" s="11"/>
      <c r="N26" s="11"/>
      <c r="O26" s="18"/>
      <c r="P26" s="18"/>
      <c r="Q26" s="11"/>
      <c r="R26" s="96"/>
      <c r="S26" s="42"/>
    </row>
    <row r="27" spans="1:19" ht="15" x14ac:dyDescent="0.25">
      <c r="A27" s="45" t="s">
        <v>246</v>
      </c>
      <c r="B27" s="20"/>
      <c r="C27" s="2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96"/>
      <c r="S27" s="42"/>
    </row>
    <row r="28" spans="1:19" ht="15" x14ac:dyDescent="0.25">
      <c r="A28" s="45"/>
      <c r="B28" s="20"/>
      <c r="C28" s="2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96"/>
      <c r="S28" s="42"/>
    </row>
    <row r="29" spans="1:19" ht="15" x14ac:dyDescent="0.25">
      <c r="A29" s="45"/>
      <c r="B29" s="20"/>
      <c r="C29" s="340" t="s">
        <v>269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96"/>
      <c r="S29" s="42"/>
    </row>
    <row r="30" spans="1:19" ht="15" x14ac:dyDescent="0.25">
      <c r="A30" s="45"/>
      <c r="B30" s="20"/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96"/>
    </row>
    <row r="31" spans="1:19" ht="15" x14ac:dyDescent="0.25">
      <c r="A31" s="325" t="s">
        <v>148</v>
      </c>
      <c r="B31" s="20"/>
      <c r="C31" s="324" t="s">
        <v>263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96"/>
    </row>
    <row r="32" spans="1:19" ht="15" x14ac:dyDescent="0.25">
      <c r="A32" s="45"/>
      <c r="B32" s="20"/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6"/>
    </row>
    <row r="33" spans="1:18" s="131" customFormat="1" ht="46.5" customHeight="1" x14ac:dyDescent="0.25">
      <c r="A33" s="194"/>
      <c r="B33" s="170"/>
      <c r="C33" s="351" t="s">
        <v>10</v>
      </c>
      <c r="D33" s="317" t="s">
        <v>11</v>
      </c>
      <c r="E33" s="552" t="s">
        <v>262</v>
      </c>
      <c r="F33" s="553"/>
      <c r="G33" s="317" t="s">
        <v>264</v>
      </c>
      <c r="H33" s="330"/>
      <c r="I33" s="332"/>
      <c r="K33" s="333" t="s">
        <v>164</v>
      </c>
      <c r="L33" s="332"/>
      <c r="M33" s="332"/>
      <c r="N33" s="322"/>
      <c r="O33" s="329"/>
      <c r="P33" s="96"/>
      <c r="Q33" s="218"/>
    </row>
    <row r="34" spans="1:18" s="42" customFormat="1" ht="15" x14ac:dyDescent="0.25">
      <c r="A34" s="46"/>
      <c r="B34" s="15">
        <v>1</v>
      </c>
      <c r="C34" s="352"/>
      <c r="D34" s="178"/>
      <c r="E34" s="550"/>
      <c r="F34" s="551"/>
      <c r="G34" s="263"/>
      <c r="H34" s="5"/>
      <c r="I34" s="327"/>
      <c r="K34" s="60">
        <f t="shared" ref="K34:K40" si="0">E34*G34%</f>
        <v>0</v>
      </c>
      <c r="L34" s="186"/>
      <c r="M34" s="186"/>
      <c r="O34" s="264"/>
      <c r="P34" s="277"/>
    </row>
    <row r="35" spans="1:18" s="42" customFormat="1" ht="15" x14ac:dyDescent="0.25">
      <c r="A35" s="46"/>
      <c r="B35" s="15">
        <v>2</v>
      </c>
      <c r="C35" s="352"/>
      <c r="D35" s="178"/>
      <c r="E35" s="550"/>
      <c r="F35" s="551"/>
      <c r="G35" s="263"/>
      <c r="H35" s="5"/>
      <c r="I35" s="327"/>
      <c r="K35" s="60">
        <f t="shared" si="0"/>
        <v>0</v>
      </c>
      <c r="L35" s="186"/>
      <c r="M35" s="186"/>
      <c r="O35" s="11"/>
      <c r="P35" s="277"/>
    </row>
    <row r="36" spans="1:18" s="42" customFormat="1" ht="15" x14ac:dyDescent="0.25">
      <c r="A36" s="46"/>
      <c r="B36" s="15">
        <v>3</v>
      </c>
      <c r="C36" s="352"/>
      <c r="D36" s="178"/>
      <c r="E36" s="550"/>
      <c r="F36" s="551"/>
      <c r="G36" s="263"/>
      <c r="H36" s="5"/>
      <c r="I36" s="327"/>
      <c r="K36" s="60">
        <f t="shared" si="0"/>
        <v>0</v>
      </c>
      <c r="L36" s="186"/>
      <c r="M36" s="186"/>
      <c r="O36" s="11"/>
      <c r="P36" s="277"/>
    </row>
    <row r="37" spans="1:18" s="42" customFormat="1" ht="15" x14ac:dyDescent="0.25">
      <c r="A37" s="46"/>
      <c r="B37" s="15">
        <v>4</v>
      </c>
      <c r="C37" s="352"/>
      <c r="D37" s="178"/>
      <c r="E37" s="550"/>
      <c r="F37" s="551"/>
      <c r="G37" s="263"/>
      <c r="H37" s="5"/>
      <c r="I37" s="327"/>
      <c r="K37" s="60">
        <f t="shared" si="0"/>
        <v>0</v>
      </c>
      <c r="L37" s="186"/>
      <c r="M37" s="186"/>
      <c r="O37" s="11"/>
      <c r="P37" s="277"/>
    </row>
    <row r="38" spans="1:18" s="42" customFormat="1" ht="15" x14ac:dyDescent="0.25">
      <c r="A38" s="46"/>
      <c r="B38" s="15">
        <v>5</v>
      </c>
      <c r="C38" s="352"/>
      <c r="D38" s="178"/>
      <c r="E38" s="550"/>
      <c r="F38" s="551"/>
      <c r="G38" s="263"/>
      <c r="H38" s="5"/>
      <c r="I38" s="327"/>
      <c r="K38" s="60">
        <f t="shared" si="0"/>
        <v>0</v>
      </c>
      <c r="L38" s="186"/>
      <c r="M38" s="186"/>
      <c r="O38" s="11"/>
      <c r="P38" s="277"/>
    </row>
    <row r="39" spans="1:18" s="42" customFormat="1" ht="15" x14ac:dyDescent="0.25">
      <c r="A39" s="46"/>
      <c r="B39" s="15">
        <v>6</v>
      </c>
      <c r="C39" s="352"/>
      <c r="D39" s="178"/>
      <c r="E39" s="550"/>
      <c r="F39" s="551"/>
      <c r="G39" s="263"/>
      <c r="H39" s="5"/>
      <c r="I39" s="327"/>
      <c r="K39" s="60">
        <f t="shared" si="0"/>
        <v>0</v>
      </c>
      <c r="L39" s="186"/>
      <c r="M39" s="186"/>
      <c r="O39" s="11"/>
      <c r="P39" s="277"/>
    </row>
    <row r="40" spans="1:18" s="42" customFormat="1" ht="15" x14ac:dyDescent="0.25">
      <c r="A40" s="46"/>
      <c r="B40" s="15">
        <v>7</v>
      </c>
      <c r="C40" s="352"/>
      <c r="D40" s="178"/>
      <c r="E40" s="550"/>
      <c r="F40" s="551"/>
      <c r="G40" s="263"/>
      <c r="H40" s="5"/>
      <c r="I40" s="327"/>
      <c r="K40" s="60">
        <f t="shared" si="0"/>
        <v>0</v>
      </c>
      <c r="L40" s="186"/>
      <c r="M40" s="186"/>
      <c r="O40" s="132"/>
      <c r="P40" s="277"/>
    </row>
    <row r="41" spans="1:18" s="42" customFormat="1" ht="15" x14ac:dyDescent="0.25">
      <c r="A41" s="325"/>
      <c r="B41" s="96"/>
      <c r="C41" s="5"/>
      <c r="D41" s="326"/>
      <c r="E41" s="186"/>
      <c r="F41" s="235"/>
      <c r="G41" s="327"/>
      <c r="H41" s="5"/>
      <c r="I41" s="327"/>
      <c r="J41" s="328"/>
      <c r="K41" s="328"/>
      <c r="L41" s="186"/>
      <c r="M41" s="186"/>
      <c r="N41" s="264"/>
      <c r="O41" s="132"/>
      <c r="P41" s="277"/>
    </row>
    <row r="42" spans="1:18" s="42" customFormat="1" ht="15" x14ac:dyDescent="0.25">
      <c r="A42" s="325" t="s">
        <v>152</v>
      </c>
      <c r="B42" s="96"/>
      <c r="C42" s="324" t="s">
        <v>272</v>
      </c>
      <c r="D42" s="326"/>
      <c r="E42" s="186"/>
      <c r="F42" s="235"/>
      <c r="G42" s="327"/>
      <c r="H42" s="5"/>
      <c r="I42" s="327"/>
      <c r="J42" s="328"/>
      <c r="K42" s="328"/>
      <c r="L42" s="186"/>
      <c r="M42" s="186"/>
      <c r="N42" s="264"/>
      <c r="O42" s="132"/>
      <c r="P42" s="277"/>
    </row>
    <row r="43" spans="1:18" s="42" customFormat="1" ht="15" x14ac:dyDescent="0.25">
      <c r="A43" s="325"/>
      <c r="B43" s="96"/>
      <c r="C43" s="5"/>
      <c r="D43" s="326"/>
      <c r="E43" s="186"/>
      <c r="F43" s="235"/>
      <c r="G43" s="327"/>
      <c r="H43" s="5"/>
      <c r="I43" s="327"/>
      <c r="J43" s="328"/>
      <c r="K43" s="328"/>
      <c r="L43" s="186"/>
      <c r="M43" s="186"/>
      <c r="N43" s="264"/>
      <c r="O43" s="132"/>
      <c r="P43" s="277"/>
    </row>
    <row r="44" spans="1:18" s="42" customFormat="1" ht="58.5" x14ac:dyDescent="0.25">
      <c r="A44" s="325"/>
      <c r="B44" s="170"/>
      <c r="C44" s="351" t="s">
        <v>10</v>
      </c>
      <c r="D44" s="317" t="s">
        <v>11</v>
      </c>
      <c r="E44" s="552" t="s">
        <v>262</v>
      </c>
      <c r="F44" s="553"/>
      <c r="G44" s="317" t="s">
        <v>264</v>
      </c>
      <c r="H44" s="358" t="s">
        <v>274</v>
      </c>
      <c r="I44" s="317" t="s">
        <v>261</v>
      </c>
      <c r="J44" s="355" t="s">
        <v>270</v>
      </c>
      <c r="K44" s="318" t="s">
        <v>164</v>
      </c>
      <c r="L44" s="332"/>
      <c r="M44" s="332"/>
      <c r="N44" s="332"/>
      <c r="O44" s="334"/>
      <c r="P44" s="329"/>
      <c r="Q44" s="96"/>
      <c r="R44" s="319"/>
    </row>
    <row r="45" spans="1:18" s="42" customFormat="1" ht="15" x14ac:dyDescent="0.25">
      <c r="A45" s="325"/>
      <c r="B45" s="15">
        <v>1</v>
      </c>
      <c r="C45" s="352"/>
      <c r="D45" s="178"/>
      <c r="E45" s="550"/>
      <c r="F45" s="551"/>
      <c r="G45" s="263"/>
      <c r="H45" s="177">
        <v>5</v>
      </c>
      <c r="I45" s="321">
        <f>ROUND(E45*G45%/H45/12,0)</f>
        <v>0</v>
      </c>
      <c r="J45" s="356">
        <f t="shared" ref="J45:J51" si="1">IF(D45="",0,IF(DATEDIF($D$12,D45,"m")&gt;H45*12,0,IF(D45&gt;=$D$12,IF(DATEDIF(D45,$E$12,"m")&lt;H45*12,DATEDIF(D45,$E$12,"m"),0),DATEDIF($D$12,$E$12,"m"))))+1</f>
        <v>1</v>
      </c>
      <c r="K45" s="60">
        <f>I45*J45</f>
        <v>0</v>
      </c>
      <c r="L45" s="328"/>
      <c r="M45" s="359"/>
      <c r="N45" s="186"/>
      <c r="O45" s="264"/>
      <c r="P45" s="264"/>
      <c r="Q45" s="277"/>
    </row>
    <row r="46" spans="1:18" s="42" customFormat="1" ht="15" x14ac:dyDescent="0.25">
      <c r="A46" s="325"/>
      <c r="B46" s="15">
        <v>2</v>
      </c>
      <c r="C46" s="352"/>
      <c r="D46" s="178"/>
      <c r="E46" s="550"/>
      <c r="F46" s="551"/>
      <c r="G46" s="263"/>
      <c r="H46" s="177">
        <v>10</v>
      </c>
      <c r="I46" s="321">
        <f>ROUND(E46*G46%/H46/12,0)</f>
        <v>0</v>
      </c>
      <c r="J46" s="356">
        <f t="shared" si="1"/>
        <v>1</v>
      </c>
      <c r="K46" s="60">
        <f>I46*J46</f>
        <v>0</v>
      </c>
      <c r="L46" s="328"/>
      <c r="M46" s="359"/>
      <c r="N46" s="186"/>
      <c r="O46" s="264"/>
      <c r="P46" s="11"/>
      <c r="Q46" s="277"/>
    </row>
    <row r="47" spans="1:18" s="42" customFormat="1" ht="15" x14ac:dyDescent="0.25">
      <c r="A47" s="325"/>
      <c r="B47" s="15">
        <v>3</v>
      </c>
      <c r="C47" s="352"/>
      <c r="D47" s="178"/>
      <c r="E47" s="550"/>
      <c r="F47" s="551"/>
      <c r="G47" s="263"/>
      <c r="H47" s="177">
        <v>5</v>
      </c>
      <c r="I47" s="321">
        <f>ROUND(E47*G47%/H47/12,0)</f>
        <v>0</v>
      </c>
      <c r="J47" s="356">
        <f t="shared" si="1"/>
        <v>1</v>
      </c>
      <c r="K47" s="60">
        <f t="shared" ref="K47:K51" si="2">I47*J47</f>
        <v>0</v>
      </c>
      <c r="L47" s="328"/>
      <c r="M47" s="359"/>
      <c r="N47" s="186"/>
      <c r="O47" s="264"/>
      <c r="P47" s="11"/>
      <c r="Q47" s="277"/>
    </row>
    <row r="48" spans="1:18" s="42" customFormat="1" ht="15" x14ac:dyDescent="0.25">
      <c r="A48" s="325"/>
      <c r="B48" s="15">
        <v>4</v>
      </c>
      <c r="C48" s="352"/>
      <c r="D48" s="178"/>
      <c r="E48" s="550"/>
      <c r="F48" s="551"/>
      <c r="G48" s="263"/>
      <c r="H48" s="177">
        <v>5</v>
      </c>
      <c r="I48" s="321">
        <f>ROUND(E48*G48%/H48/12,0)</f>
        <v>0</v>
      </c>
      <c r="J48" s="356">
        <f t="shared" si="1"/>
        <v>1</v>
      </c>
      <c r="K48" s="60">
        <f t="shared" si="2"/>
        <v>0</v>
      </c>
      <c r="L48" s="328"/>
      <c r="M48" s="359"/>
      <c r="N48" s="186"/>
      <c r="O48" s="264"/>
      <c r="P48" s="11"/>
      <c r="Q48" s="277"/>
    </row>
    <row r="49" spans="1:17" s="42" customFormat="1" ht="15" x14ac:dyDescent="0.25">
      <c r="A49" s="325"/>
      <c r="B49" s="15">
        <v>5</v>
      </c>
      <c r="C49" s="352"/>
      <c r="D49" s="178"/>
      <c r="E49" s="550"/>
      <c r="F49" s="551"/>
      <c r="G49" s="263"/>
      <c r="H49" s="177">
        <v>5</v>
      </c>
      <c r="I49" s="321">
        <f>E49*G49%/H49/12</f>
        <v>0</v>
      </c>
      <c r="J49" s="356">
        <f t="shared" si="1"/>
        <v>1</v>
      </c>
      <c r="K49" s="60">
        <f t="shared" si="2"/>
        <v>0</v>
      </c>
      <c r="L49" s="328"/>
      <c r="M49" s="359"/>
      <c r="N49" s="186"/>
      <c r="O49" s="264"/>
      <c r="P49" s="11"/>
      <c r="Q49" s="277"/>
    </row>
    <row r="50" spans="1:17" s="42" customFormat="1" ht="15" x14ac:dyDescent="0.25">
      <c r="A50" s="325"/>
      <c r="B50" s="15">
        <v>6</v>
      </c>
      <c r="C50" s="352"/>
      <c r="D50" s="178"/>
      <c r="E50" s="550"/>
      <c r="F50" s="551"/>
      <c r="G50" s="263"/>
      <c r="H50" s="177">
        <v>5</v>
      </c>
      <c r="I50" s="321">
        <f>E50*G50%/H50/12</f>
        <v>0</v>
      </c>
      <c r="J50" s="356">
        <f t="shared" si="1"/>
        <v>1</v>
      </c>
      <c r="K50" s="60">
        <f t="shared" si="2"/>
        <v>0</v>
      </c>
      <c r="L50" s="328"/>
      <c r="M50" s="359"/>
      <c r="N50" s="186"/>
      <c r="O50" s="264"/>
      <c r="P50" s="11"/>
      <c r="Q50" s="277"/>
    </row>
    <row r="51" spans="1:17" s="42" customFormat="1" ht="15" x14ac:dyDescent="0.25">
      <c r="A51" s="325"/>
      <c r="B51" s="15">
        <v>7</v>
      </c>
      <c r="C51" s="352"/>
      <c r="D51" s="178"/>
      <c r="E51" s="550"/>
      <c r="F51" s="551"/>
      <c r="G51" s="263"/>
      <c r="H51" s="177">
        <v>5</v>
      </c>
      <c r="I51" s="321">
        <f>E51*G51%/H51/12</f>
        <v>0</v>
      </c>
      <c r="J51" s="356">
        <f t="shared" si="1"/>
        <v>1</v>
      </c>
      <c r="K51" s="60">
        <f t="shared" si="2"/>
        <v>0</v>
      </c>
      <c r="L51" s="328"/>
      <c r="M51" s="359"/>
      <c r="N51" s="186"/>
      <c r="O51" s="264"/>
      <c r="P51" s="132"/>
      <c r="Q51" s="277"/>
    </row>
    <row r="52" spans="1:17" s="42" customFormat="1" ht="15" x14ac:dyDescent="0.25">
      <c r="A52" s="325"/>
      <c r="B52" s="15"/>
      <c r="C52" s="5"/>
      <c r="D52" s="326"/>
      <c r="E52" s="186"/>
      <c r="F52" s="235"/>
      <c r="G52" s="327"/>
      <c r="H52" s="328"/>
      <c r="I52" s="327"/>
      <c r="J52" s="5"/>
      <c r="K52" s="328"/>
      <c r="L52" s="186"/>
      <c r="M52" s="186"/>
      <c r="N52" s="264"/>
      <c r="O52" s="329"/>
      <c r="P52" s="277"/>
    </row>
    <row r="53" spans="1:17" s="42" customFormat="1" ht="15" x14ac:dyDescent="0.25">
      <c r="A53" s="325" t="s">
        <v>153</v>
      </c>
      <c r="B53" s="15"/>
      <c r="C53" s="324" t="s">
        <v>271</v>
      </c>
      <c r="D53" s="326"/>
      <c r="E53" s="186"/>
      <c r="F53" s="235"/>
      <c r="G53" s="327"/>
      <c r="H53" s="328"/>
      <c r="I53" s="327"/>
      <c r="J53" s="5"/>
      <c r="K53" s="328"/>
      <c r="L53" s="186"/>
      <c r="M53" s="186"/>
      <c r="N53" s="264"/>
      <c r="O53" s="329"/>
      <c r="P53" s="277"/>
    </row>
    <row r="54" spans="1:17" s="42" customFormat="1" ht="15" x14ac:dyDescent="0.25">
      <c r="A54" s="325"/>
      <c r="B54" s="15"/>
      <c r="C54" s="5"/>
      <c r="D54" s="326"/>
      <c r="E54" s="186"/>
      <c r="F54" s="235"/>
      <c r="G54" s="327"/>
      <c r="H54" s="328"/>
      <c r="I54" s="327"/>
      <c r="J54" s="5"/>
      <c r="K54" s="328"/>
      <c r="L54" s="186"/>
      <c r="M54" s="186"/>
      <c r="N54" s="264"/>
      <c r="O54" s="329"/>
      <c r="P54" s="277"/>
    </row>
    <row r="55" spans="1:17" s="42" customFormat="1" ht="65.099999999999994" customHeight="1" x14ac:dyDescent="0.25">
      <c r="A55" s="325"/>
      <c r="B55" s="170"/>
      <c r="C55" s="351" t="s">
        <v>10</v>
      </c>
      <c r="D55" s="317" t="s">
        <v>11</v>
      </c>
      <c r="E55" s="548" t="s">
        <v>262</v>
      </c>
      <c r="F55" s="549"/>
      <c r="G55" s="317" t="s">
        <v>264</v>
      </c>
      <c r="H55" s="317" t="s">
        <v>274</v>
      </c>
      <c r="I55" s="317" t="s">
        <v>261</v>
      </c>
      <c r="J55" s="355" t="s">
        <v>270</v>
      </c>
      <c r="K55" s="318" t="s">
        <v>164</v>
      </c>
      <c r="M55" s="332"/>
      <c r="N55" s="332"/>
      <c r="O55" s="5"/>
      <c r="P55" s="329"/>
      <c r="Q55" s="277"/>
    </row>
    <row r="56" spans="1:17" s="42" customFormat="1" ht="15" x14ac:dyDescent="0.25">
      <c r="A56" s="325"/>
      <c r="B56" s="15">
        <v>1</v>
      </c>
      <c r="C56" s="352" t="s">
        <v>359</v>
      </c>
      <c r="D56" s="178">
        <v>42005</v>
      </c>
      <c r="E56" s="546">
        <v>109500</v>
      </c>
      <c r="F56" s="547"/>
      <c r="G56" s="263">
        <v>20</v>
      </c>
      <c r="H56" s="177">
        <v>5</v>
      </c>
      <c r="I56" s="321">
        <f>ROUND(E56*G56%/H56/12,0)</f>
        <v>365</v>
      </c>
      <c r="J56" s="356">
        <f>IF(D56="",0,IF(DATEDIF(D56,$D$12-1,"m")&gt;H56*12,0,MIN(DATEDIF($D$12-1,$E$12,"m"),DATEDIF($D$12-1,EDATE(D56,H56*12),"m"))))</f>
        <v>0</v>
      </c>
      <c r="K56" s="60">
        <f>I56*J56</f>
        <v>0</v>
      </c>
      <c r="M56" s="359"/>
      <c r="N56" s="186"/>
      <c r="O56" s="328"/>
      <c r="P56" s="329"/>
      <c r="Q56" s="277"/>
    </row>
    <row r="57" spans="1:17" s="42" customFormat="1" ht="15" x14ac:dyDescent="0.25">
      <c r="A57" s="325"/>
      <c r="B57" s="15">
        <v>3</v>
      </c>
      <c r="C57" s="352"/>
      <c r="D57" s="178"/>
      <c r="E57" s="546"/>
      <c r="F57" s="547"/>
      <c r="G57" s="263"/>
      <c r="H57" s="177">
        <v>10</v>
      </c>
      <c r="I57" s="321">
        <f>E57*G57%/H57/12</f>
        <v>0</v>
      </c>
      <c r="J57" s="356">
        <f t="shared" ref="J57" si="3">IF(D57="",0,IF(DATEDIF(D57,$D$12-1,"m")&gt;H57*12,0,MIN(DATEDIF($D$12-1,$E$12,"m"),DATEDIF($D$12-1,EDATE(D57,H57*12),"m"))))</f>
        <v>0</v>
      </c>
      <c r="K57" s="60">
        <f t="shared" ref="K57:K62" si="4">I57*J57</f>
        <v>0</v>
      </c>
      <c r="M57" s="186"/>
      <c r="N57" s="186"/>
      <c r="O57" s="328"/>
      <c r="P57" s="329"/>
      <c r="Q57" s="277"/>
    </row>
    <row r="58" spans="1:17" s="42" customFormat="1" ht="15" x14ac:dyDescent="0.25">
      <c r="A58" s="325"/>
      <c r="B58" s="15">
        <v>4</v>
      </c>
      <c r="C58" s="352"/>
      <c r="D58" s="178"/>
      <c r="E58" s="546"/>
      <c r="F58" s="547"/>
      <c r="G58" s="263"/>
      <c r="H58" s="177">
        <v>5</v>
      </c>
      <c r="I58" s="321">
        <f>E58*G58%/H58/12</f>
        <v>0</v>
      </c>
      <c r="J58" s="356">
        <f>IF(D58="",0,IF(DATEDIF(D58,$D$12-1,"m")&gt;H58*12,0,MIN(DATEDIF($D$12-1,$E$12,"m"),DATEDIF($D$12-1,EDATE(D58,H58*12),"m"))))</f>
        <v>0</v>
      </c>
      <c r="K58" s="60">
        <f t="shared" si="4"/>
        <v>0</v>
      </c>
      <c r="L58" s="357"/>
      <c r="M58" s="186"/>
      <c r="N58" s="186"/>
      <c r="O58" s="328"/>
      <c r="P58" s="329"/>
      <c r="Q58" s="277"/>
    </row>
    <row r="59" spans="1:17" s="42" customFormat="1" ht="15" x14ac:dyDescent="0.25">
      <c r="A59" s="325"/>
      <c r="B59" s="15">
        <v>1</v>
      </c>
      <c r="C59" s="352"/>
      <c r="D59" s="178"/>
      <c r="E59" s="546"/>
      <c r="F59" s="547"/>
      <c r="G59" s="263"/>
      <c r="H59" s="177">
        <v>5</v>
      </c>
      <c r="I59" s="321">
        <f>ROUND(E59*G59%/H59/12,0)</f>
        <v>0</v>
      </c>
      <c r="J59" s="356">
        <f t="shared" ref="J59:J62" si="5">IF(D59="",0,IF(DATEDIF(D59,$D$12-1,"m")&gt;H59*12,0,MIN(DATEDIF($D$12-1,$E$12,"m"),DATEDIF($D$12-1,EDATE(D59,H59*12),"m"))))</f>
        <v>0</v>
      </c>
      <c r="K59" s="60">
        <f t="shared" si="4"/>
        <v>0</v>
      </c>
      <c r="L59" s="357"/>
      <c r="M59" s="186"/>
      <c r="N59" s="186"/>
      <c r="O59" s="328"/>
      <c r="P59" s="329"/>
      <c r="Q59" s="277"/>
    </row>
    <row r="60" spans="1:17" s="42" customFormat="1" ht="15" x14ac:dyDescent="0.25">
      <c r="A60" s="325"/>
      <c r="B60" s="15">
        <v>3</v>
      </c>
      <c r="C60" s="352"/>
      <c r="D60" s="178"/>
      <c r="E60" s="546"/>
      <c r="F60" s="547"/>
      <c r="G60" s="263"/>
      <c r="H60" s="177">
        <v>10</v>
      </c>
      <c r="I60" s="321">
        <f>E60*G60%/H60/12</f>
        <v>0</v>
      </c>
      <c r="J60" s="356">
        <f t="shared" si="5"/>
        <v>0</v>
      </c>
      <c r="K60" s="60">
        <f t="shared" si="4"/>
        <v>0</v>
      </c>
      <c r="L60" s="357"/>
      <c r="M60" s="186"/>
      <c r="N60" s="186"/>
      <c r="O60" s="328"/>
      <c r="P60" s="329"/>
      <c r="Q60" s="277"/>
    </row>
    <row r="61" spans="1:17" s="42" customFormat="1" ht="15" x14ac:dyDescent="0.25">
      <c r="A61" s="325"/>
      <c r="B61" s="15">
        <v>4</v>
      </c>
      <c r="C61" s="352"/>
      <c r="D61" s="178"/>
      <c r="E61" s="546"/>
      <c r="F61" s="547"/>
      <c r="G61" s="263"/>
      <c r="H61" s="177">
        <v>5</v>
      </c>
      <c r="I61" s="321">
        <f>E61*G61%/H61/12</f>
        <v>0</v>
      </c>
      <c r="J61" s="356">
        <f t="shared" si="5"/>
        <v>0</v>
      </c>
      <c r="K61" s="60">
        <f t="shared" si="4"/>
        <v>0</v>
      </c>
      <c r="L61" s="357"/>
      <c r="M61" s="186"/>
      <c r="N61" s="186"/>
      <c r="O61" s="328"/>
      <c r="P61" s="329"/>
      <c r="Q61" s="277"/>
    </row>
    <row r="62" spans="1:17" s="42" customFormat="1" ht="15" x14ac:dyDescent="0.25">
      <c r="A62" s="325"/>
      <c r="B62" s="15">
        <v>4</v>
      </c>
      <c r="C62" s="352"/>
      <c r="D62" s="178"/>
      <c r="E62" s="546"/>
      <c r="F62" s="547"/>
      <c r="G62" s="263"/>
      <c r="H62" s="177">
        <v>5</v>
      </c>
      <c r="I62" s="321">
        <f>E62*G62%/H62/12</f>
        <v>0</v>
      </c>
      <c r="J62" s="356">
        <f t="shared" si="5"/>
        <v>0</v>
      </c>
      <c r="K62" s="60">
        <f t="shared" si="4"/>
        <v>0</v>
      </c>
      <c r="L62" s="357"/>
      <c r="M62" s="186"/>
      <c r="N62" s="186"/>
      <c r="O62" s="328"/>
      <c r="P62" s="329"/>
      <c r="Q62" s="277"/>
    </row>
    <row r="63" spans="1:17" s="42" customFormat="1" ht="15" x14ac:dyDescent="0.25">
      <c r="A63" s="325"/>
      <c r="B63" s="96"/>
      <c r="C63" s="5"/>
      <c r="D63" s="326"/>
      <c r="E63" s="186"/>
      <c r="F63" s="235"/>
      <c r="G63" s="327"/>
      <c r="H63" s="5"/>
      <c r="I63" s="327"/>
      <c r="J63" s="328"/>
      <c r="K63" s="328"/>
      <c r="L63" s="186"/>
      <c r="M63" s="186"/>
      <c r="N63" s="264"/>
      <c r="O63" s="329"/>
      <c r="P63" s="277"/>
    </row>
    <row r="64" spans="1:17" s="5" customFormat="1" ht="15.75" thickBot="1" x14ac:dyDescent="0.3">
      <c r="A64" s="46"/>
      <c r="B64" s="15"/>
      <c r="C64" s="11"/>
      <c r="D64" s="29"/>
      <c r="E64" s="30"/>
      <c r="F64" s="30"/>
      <c r="G64" s="30"/>
      <c r="H64" s="30"/>
      <c r="I64" s="30"/>
      <c r="J64" s="30"/>
      <c r="K64" s="30"/>
      <c r="L64" s="30"/>
      <c r="M64" s="11"/>
      <c r="N64" s="11"/>
      <c r="P64" s="11"/>
      <c r="Q64" s="277"/>
    </row>
    <row r="65" spans="1:18" s="42" customFormat="1" ht="15.75" thickBot="1" x14ac:dyDescent="0.3">
      <c r="B65" s="15"/>
      <c r="C65" s="33" t="s">
        <v>267</v>
      </c>
      <c r="D65" s="279"/>
      <c r="E65" s="280"/>
      <c r="F65" s="280"/>
      <c r="G65" s="280"/>
      <c r="H65" s="280"/>
      <c r="I65" s="353"/>
      <c r="J65" s="348"/>
      <c r="K65" s="292">
        <f>SUM(K34:K40)</f>
        <v>0</v>
      </c>
      <c r="L65" s="328"/>
      <c r="Q65" s="11"/>
      <c r="R65" s="277"/>
    </row>
    <row r="66" spans="1:18" s="42" customFormat="1" ht="15.75" thickBot="1" x14ac:dyDescent="0.3">
      <c r="B66" s="15"/>
      <c r="C66" s="33" t="s">
        <v>268</v>
      </c>
      <c r="D66" s="279"/>
      <c r="E66" s="280"/>
      <c r="F66" s="280"/>
      <c r="G66" s="280"/>
      <c r="H66" s="280"/>
      <c r="I66" s="353"/>
      <c r="J66" s="348"/>
      <c r="K66" s="292">
        <f>SUM(K45:K62)</f>
        <v>0</v>
      </c>
      <c r="L66" s="328"/>
      <c r="Q66" s="11"/>
      <c r="R66" s="277"/>
    </row>
    <row r="67" spans="1:18" s="135" customFormat="1" ht="18" customHeight="1" x14ac:dyDescent="0.25">
      <c r="A67" s="195"/>
      <c r="B67" s="133"/>
      <c r="C67" s="133"/>
      <c r="D67" s="134"/>
      <c r="E67" s="134"/>
      <c r="F67" s="134"/>
      <c r="G67" s="134"/>
      <c r="H67" s="134"/>
      <c r="I67" s="134"/>
      <c r="J67" s="134"/>
      <c r="K67" s="269"/>
      <c r="L67" s="268"/>
      <c r="M67" s="196"/>
      <c r="N67" s="134"/>
      <c r="O67" s="134"/>
      <c r="P67" s="134"/>
      <c r="Q67" s="278"/>
    </row>
    <row r="68" spans="1:18" s="135" customFormat="1" ht="18" x14ac:dyDescent="0.25">
      <c r="A68" s="195"/>
      <c r="B68" s="133"/>
      <c r="D68" s="134"/>
      <c r="E68" s="134"/>
      <c r="F68" s="134"/>
      <c r="G68" s="134"/>
      <c r="H68" s="134"/>
      <c r="I68" s="134"/>
      <c r="J68" s="134"/>
      <c r="K68" s="270"/>
      <c r="L68" s="268"/>
      <c r="M68" s="196"/>
      <c r="N68" s="134"/>
      <c r="O68" s="136"/>
      <c r="P68" s="137"/>
      <c r="Q68" s="278"/>
    </row>
    <row r="69" spans="1:18" s="141" customFormat="1" ht="15" customHeight="1" x14ac:dyDescent="0.25">
      <c r="A69" s="197"/>
      <c r="B69" s="138"/>
      <c r="C69" s="265" t="s">
        <v>244</v>
      </c>
      <c r="D69" s="139"/>
      <c r="E69" s="139"/>
      <c r="F69" s="139"/>
      <c r="G69" s="139"/>
      <c r="H69" s="139"/>
      <c r="I69" s="139"/>
      <c r="J69" s="139"/>
      <c r="K69" s="270"/>
      <c r="L69" s="268"/>
      <c r="M69" s="196"/>
      <c r="N69" s="320"/>
      <c r="O69" s="136"/>
      <c r="P69" s="140"/>
      <c r="Q69" s="272"/>
    </row>
    <row r="70" spans="1:18" s="141" customFormat="1" ht="14.25" customHeight="1" x14ac:dyDescent="0.25">
      <c r="A70" s="197"/>
      <c r="B70" s="138"/>
      <c r="C70" s="267" t="s">
        <v>273</v>
      </c>
      <c r="D70" s="143"/>
      <c r="E70" s="143"/>
      <c r="F70" s="143"/>
      <c r="G70" s="139"/>
      <c r="H70" s="139"/>
      <c r="I70" s="139"/>
      <c r="J70" s="139"/>
      <c r="K70" s="143"/>
      <c r="L70" s="143"/>
      <c r="M70" s="196"/>
      <c r="N70" s="320"/>
      <c r="O70" s="136"/>
      <c r="P70" s="140"/>
      <c r="Q70" s="272"/>
    </row>
    <row r="71" spans="1:18" s="42" customFormat="1" ht="15" x14ac:dyDescent="0.25">
      <c r="A71" s="198"/>
      <c r="B71" s="142"/>
      <c r="G71" s="143"/>
      <c r="H71" s="143"/>
      <c r="I71" s="143"/>
      <c r="J71" s="143"/>
      <c r="K71" s="143"/>
      <c r="L71" s="143"/>
      <c r="M71" s="143"/>
      <c r="N71" s="143"/>
      <c r="O71" s="136"/>
      <c r="P71" s="144"/>
      <c r="Q71" s="5"/>
    </row>
    <row r="72" spans="1:18" s="42" customFormat="1" ht="15" x14ac:dyDescent="0.25">
      <c r="A72" s="198"/>
      <c r="B72" s="142"/>
      <c r="C72" s="267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36"/>
      <c r="P72" s="144"/>
      <c r="Q72" s="5"/>
    </row>
    <row r="73" spans="1:18" s="42" customFormat="1" ht="15" x14ac:dyDescent="0.25">
      <c r="A73" s="198"/>
      <c r="B73" s="142"/>
      <c r="C73" s="266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36"/>
      <c r="P73" s="144"/>
      <c r="Q73" s="5"/>
    </row>
    <row r="74" spans="1:18" s="42" customFormat="1" ht="15" x14ac:dyDescent="0.25">
      <c r="A74" s="143"/>
      <c r="B74" s="142"/>
      <c r="C74" s="336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36"/>
      <c r="P74" s="144"/>
      <c r="Q74" s="5"/>
    </row>
    <row r="75" spans="1:18" s="42" customFormat="1" ht="15" x14ac:dyDescent="0.25">
      <c r="B75" s="145"/>
      <c r="O75" s="146"/>
      <c r="P75" s="147"/>
      <c r="Q75" s="5"/>
    </row>
    <row r="76" spans="1:18" s="42" customFormat="1" ht="15" x14ac:dyDescent="0.25">
      <c r="B76" s="145"/>
      <c r="D76" s="3"/>
      <c r="O76" s="146"/>
      <c r="P76" s="147"/>
      <c r="Q76" s="5"/>
    </row>
    <row r="77" spans="1:18" s="42" customFormat="1" ht="15" x14ac:dyDescent="0.25">
      <c r="B77" s="145"/>
      <c r="C77" s="105"/>
      <c r="D77" s="3"/>
      <c r="O77" s="146"/>
      <c r="P77" s="147"/>
      <c r="Q77" s="5"/>
    </row>
    <row r="78" spans="1:18" s="42" customFormat="1" ht="15" x14ac:dyDescent="0.25">
      <c r="B78" s="145"/>
      <c r="C78" s="96"/>
      <c r="D78" s="337"/>
      <c r="J78" s="338"/>
      <c r="O78" s="146"/>
      <c r="P78" s="147"/>
      <c r="Q78" s="5"/>
    </row>
    <row r="79" spans="1:18" s="42" customFormat="1" ht="15" x14ac:dyDescent="0.25">
      <c r="B79" s="145"/>
      <c r="C79" s="339"/>
      <c r="D79" s="186"/>
      <c r="O79" s="146"/>
      <c r="P79" s="147"/>
      <c r="Q79" s="5"/>
    </row>
    <row r="80" spans="1:18" s="42" customFormat="1" ht="15" x14ac:dyDescent="0.25">
      <c r="B80" s="145"/>
      <c r="C80" s="339"/>
      <c r="D80" s="186"/>
      <c r="O80" s="146"/>
      <c r="P80" s="147"/>
      <c r="Q80" s="5"/>
    </row>
    <row r="81" spans="1:18" s="42" customFormat="1" ht="15" x14ac:dyDescent="0.25">
      <c r="B81" s="145"/>
      <c r="C81" s="148"/>
      <c r="O81" s="146"/>
      <c r="P81" s="147"/>
      <c r="Q81" s="5"/>
    </row>
    <row r="82" spans="1:18" s="42" customFormat="1" ht="15" x14ac:dyDescent="0.25">
      <c r="B82" s="145"/>
      <c r="C82" s="148"/>
      <c r="O82" s="146"/>
      <c r="P82" s="147"/>
      <c r="Q82" s="5"/>
    </row>
    <row r="83" spans="1:18" s="42" customFormat="1" ht="15" x14ac:dyDescent="0.25">
      <c r="B83" s="145"/>
      <c r="C83" s="148"/>
      <c r="O83" s="146"/>
      <c r="P83" s="147"/>
      <c r="Q83" s="5"/>
    </row>
    <row r="84" spans="1:18" s="42" customFormat="1" ht="15" x14ac:dyDescent="0.25">
      <c r="B84" s="145"/>
      <c r="C84" s="148"/>
      <c r="O84" s="146"/>
      <c r="P84" s="147"/>
      <c r="Q84" s="5"/>
    </row>
    <row r="85" spans="1:18" s="42" customFormat="1" ht="15" x14ac:dyDescent="0.25">
      <c r="B85" s="145"/>
      <c r="C85" s="148"/>
      <c r="O85" s="146"/>
      <c r="P85" s="147"/>
      <c r="Q85" s="5"/>
    </row>
    <row r="86" spans="1:18" s="42" customFormat="1" ht="15" x14ac:dyDescent="0.25">
      <c r="B86" s="145"/>
      <c r="C86" s="148"/>
      <c r="O86" s="146"/>
      <c r="P86" s="147"/>
      <c r="Q86" s="5"/>
    </row>
    <row r="87" spans="1:18" s="141" customFormat="1" ht="12.75" x14ac:dyDescent="0.2">
      <c r="A87" s="149"/>
      <c r="B87" s="150"/>
      <c r="C87" s="151"/>
      <c r="O87" s="150"/>
      <c r="Q87" s="272"/>
    </row>
    <row r="88" spans="1:18" s="141" customFormat="1" ht="12.75" x14ac:dyDescent="0.2">
      <c r="A88" s="149"/>
      <c r="B88" s="150"/>
      <c r="C88" s="151"/>
      <c r="Q88" s="272"/>
    </row>
    <row r="89" spans="1:18" s="141" customFormat="1" ht="12.75" hidden="1" x14ac:dyDescent="0.2">
      <c r="A89" s="149"/>
      <c r="B89" s="150"/>
      <c r="C89" s="151"/>
      <c r="Q89" s="272"/>
    </row>
    <row r="90" spans="1:18" s="141" customFormat="1" ht="12.75" x14ac:dyDescent="0.2">
      <c r="A90" s="149"/>
      <c r="B90" s="150"/>
      <c r="C90" s="151"/>
      <c r="Q90" s="272"/>
    </row>
    <row r="91" spans="1:18" s="141" customFormat="1" ht="12.75" x14ac:dyDescent="0.2">
      <c r="A91" s="149"/>
      <c r="B91" s="150"/>
      <c r="C91" s="151"/>
      <c r="Q91" s="272"/>
    </row>
    <row r="92" spans="1:18" s="141" customFormat="1" ht="29.1" customHeight="1" x14ac:dyDescent="0.2">
      <c r="A92" s="559"/>
      <c r="B92" s="560"/>
      <c r="C92" s="560"/>
      <c r="D92" s="560"/>
      <c r="E92" s="560"/>
      <c r="F92" s="560"/>
      <c r="G92" s="560"/>
      <c r="H92" s="560"/>
      <c r="I92" s="560"/>
      <c r="J92" s="560"/>
      <c r="K92" s="560"/>
      <c r="L92" s="560"/>
      <c r="M92" s="560"/>
      <c r="N92" s="560"/>
      <c r="O92" s="560"/>
      <c r="P92" s="560"/>
      <c r="Q92" s="560"/>
    </row>
    <row r="93" spans="1:18" s="141" customFormat="1" ht="12.75" x14ac:dyDescent="0.2">
      <c r="B93" s="150"/>
      <c r="C93" s="152"/>
      <c r="Q93" s="272"/>
    </row>
    <row r="94" spans="1:18" s="141" customFormat="1" ht="12.75" x14ac:dyDescent="0.2">
      <c r="A94" s="149"/>
      <c r="Q94" s="272"/>
    </row>
    <row r="95" spans="1:18" s="141" customFormat="1" ht="12" customHeight="1" x14ac:dyDescent="0.25">
      <c r="A95" s="153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273"/>
    </row>
    <row r="96" spans="1:18" s="47" customFormat="1" ht="24.95" customHeight="1" x14ac:dyDescent="0.25">
      <c r="A96" s="155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273"/>
      <c r="R96" s="141"/>
    </row>
    <row r="97" spans="1:18" s="141" customFormat="1" ht="14.25" customHeight="1" x14ac:dyDescent="0.2">
      <c r="A97" s="149"/>
      <c r="D97" s="156"/>
      <c r="Q97" s="272"/>
    </row>
    <row r="98" spans="1:18" s="47" customFormat="1" ht="39.950000000000003" customHeight="1" x14ac:dyDescent="0.2">
      <c r="A98" s="559"/>
      <c r="B98" s="560"/>
      <c r="C98" s="560"/>
      <c r="D98" s="560"/>
      <c r="E98" s="560"/>
      <c r="F98" s="560"/>
      <c r="G98" s="560"/>
      <c r="H98" s="560"/>
      <c r="I98" s="560"/>
      <c r="J98" s="560"/>
      <c r="K98" s="560"/>
      <c r="L98" s="560"/>
      <c r="M98" s="560"/>
      <c r="N98" s="560"/>
      <c r="O98" s="560"/>
      <c r="P98" s="560"/>
      <c r="Q98" s="560"/>
      <c r="R98" s="141"/>
    </row>
    <row r="99" spans="1:18" s="47" customFormat="1" ht="12.75" x14ac:dyDescent="0.2">
      <c r="A99" s="141"/>
      <c r="B99" s="141"/>
      <c r="C99" s="141"/>
      <c r="D99" s="156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272"/>
      <c r="R99" s="141"/>
    </row>
    <row r="100" spans="1:18" s="47" customFormat="1" ht="12.75" x14ac:dyDescent="0.2">
      <c r="A100" s="157"/>
      <c r="B100" s="141"/>
      <c r="D100" s="49"/>
      <c r="Q100" s="272"/>
      <c r="R100" s="141"/>
    </row>
    <row r="101" spans="1:18" s="47" customFormat="1" ht="12.75" x14ac:dyDescent="0.2">
      <c r="B101" s="141"/>
      <c r="D101" s="49"/>
      <c r="Q101" s="272"/>
      <c r="R101" s="141"/>
    </row>
  </sheetData>
  <protectedRanges>
    <protectedRange password="86CD" sqref="D79:D80 G34:G40 I34:I43 I63 F63:G63 I52:I54 C34:E43 F41:G43 G45:H51 F52:G54 G56:H62 C56:E63 C45:E54" name="Bereich1"/>
    <protectedRange password="86CD" sqref="F56:F62" name="Bereich1_2"/>
  </protectedRanges>
  <mergeCells count="36">
    <mergeCell ref="A98:Q98"/>
    <mergeCell ref="A92:Q92"/>
    <mergeCell ref="C15:C16"/>
    <mergeCell ref="D15:D16"/>
    <mergeCell ref="E15:E16"/>
    <mergeCell ref="L15:L16"/>
    <mergeCell ref="M15:M16"/>
    <mergeCell ref="Q15:Q16"/>
    <mergeCell ref="E33:F33"/>
    <mergeCell ref="E34:F34"/>
    <mergeCell ref="E35:F35"/>
    <mergeCell ref="E36:F36"/>
    <mergeCell ref="E37:F37"/>
    <mergeCell ref="E38:F38"/>
    <mergeCell ref="E39:F39"/>
    <mergeCell ref="B5:M5"/>
    <mergeCell ref="B7:M7"/>
    <mergeCell ref="B9:M9"/>
    <mergeCell ref="E60:F60"/>
    <mergeCell ref="K1:L1"/>
    <mergeCell ref="E49:F49"/>
    <mergeCell ref="E50:F50"/>
    <mergeCell ref="E51:F51"/>
    <mergeCell ref="E40:F40"/>
    <mergeCell ref="E44:F44"/>
    <mergeCell ref="E45:F45"/>
    <mergeCell ref="E46:F46"/>
    <mergeCell ref="E47:F47"/>
    <mergeCell ref="E48:F48"/>
    <mergeCell ref="E62:F62"/>
    <mergeCell ref="E55:F55"/>
    <mergeCell ref="E56:F56"/>
    <mergeCell ref="E57:F57"/>
    <mergeCell ref="E58:F58"/>
    <mergeCell ref="E59:F59"/>
    <mergeCell ref="E61:F61"/>
  </mergeCells>
  <conditionalFormatting sqref="R17:R23 P37:P43 P63 Q48:Q51 P52:P54 Q55:Q61">
    <cfRule type="expression" dxfId="7" priority="7" stopIfTrue="1">
      <formula>O17&gt;0</formula>
    </cfRule>
    <cfRule type="expression" dxfId="6" priority="8" stopIfTrue="1">
      <formula>O17&lt;0</formula>
    </cfRule>
  </conditionalFormatting>
  <conditionalFormatting sqref="P34:P36">
    <cfRule type="expression" dxfId="5" priority="11" stopIfTrue="1">
      <formula>O34&gt;0</formula>
    </cfRule>
    <cfRule type="expression" dxfId="4" priority="12" stopIfTrue="1">
      <formula>O34&lt;0</formula>
    </cfRule>
  </conditionalFormatting>
  <conditionalFormatting sqref="Q45:Q47">
    <cfRule type="expression" dxfId="3" priority="5" stopIfTrue="1">
      <formula>P45&gt;0</formula>
    </cfRule>
    <cfRule type="expression" dxfId="2" priority="6" stopIfTrue="1">
      <formula>P45&lt;0</formula>
    </cfRule>
  </conditionalFormatting>
  <conditionalFormatting sqref="Q62">
    <cfRule type="expression" dxfId="1" priority="1" stopIfTrue="1">
      <formula>P62&gt;0</formula>
    </cfRule>
    <cfRule type="expression" dxfId="0" priority="2" stopIfTrue="1">
      <formula>P62&lt;0</formula>
    </cfRule>
  </conditionalFormatting>
  <dataValidations disablePrompts="1" count="1">
    <dataValidation type="list" allowBlank="1" showInputMessage="1" showErrorMessage="1" sqref="G41:G43 H45:H51 H56:H62 G52:G54 G63">
      <formula1>$M$3:$M$4</formula1>
    </dataValidation>
  </dataValidations>
  <pageMargins left="0.7" right="0.7" top="0.78740157499999996" bottom="0.78740157499999996" header="0.3" footer="0.3"/>
  <pageSetup paperSize="9" scale="34" orientation="landscape" verticalDpi="0" r:id="rId1"/>
  <headerFooter>
    <oddHeader>&amp;L&amp;"Arial,Standard"&amp;50&amp;K00-034ENTWURF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Interna!$C$3:$C$5</xm:f>
          </x14:formula1>
          <xm:sqref>I34:I43 I63 I52:I54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A8E6FA"/>
    <pageSetUpPr fitToPage="1"/>
  </sheetPr>
  <dimension ref="A1:T91"/>
  <sheetViews>
    <sheetView showGridLines="0" topLeftCell="A7" zoomScaleNormal="100" workbookViewId="0">
      <selection activeCell="F24" sqref="F24"/>
    </sheetView>
  </sheetViews>
  <sheetFormatPr baseColWidth="10" defaultColWidth="11.42578125" defaultRowHeight="14.25" x14ac:dyDescent="0.2"/>
  <cols>
    <col min="1" max="2" width="4.28515625" style="40" customWidth="1"/>
    <col min="3" max="3" width="40" style="40" customWidth="1"/>
    <col min="4" max="4" width="14.85546875" style="48" customWidth="1"/>
    <col min="5" max="5" width="13.7109375" style="40" customWidth="1"/>
    <col min="6" max="6" width="14.42578125" style="40" customWidth="1"/>
    <col min="7" max="7" width="2.7109375" style="40" customWidth="1"/>
    <col min="8" max="8" width="11.42578125" style="40" customWidth="1"/>
    <col min="9" max="9" width="4.28515625" style="40" customWidth="1"/>
    <col min="10" max="16384" width="11.42578125" style="40"/>
  </cols>
  <sheetData>
    <row r="1" spans="1:20" s="42" customFormat="1" ht="23.25" x14ac:dyDescent="0.35">
      <c r="A1" s="365" t="str">
        <f>'1) Kalkulation'!A2</f>
        <v>FINANZPLAN (Kostenkalkulation) für Drittmittelprojekte</v>
      </c>
      <c r="B1" s="3"/>
      <c r="C1" s="3"/>
      <c r="D1" s="180"/>
      <c r="E1" s="179"/>
      <c r="F1" s="180"/>
      <c r="G1" s="180"/>
      <c r="H1" s="226" t="s">
        <v>223</v>
      </c>
      <c r="L1" s="479" t="str">
        <f>'1) Kalkulation'!I1</f>
        <v>D-151000-000-000</v>
      </c>
      <c r="M1" s="480"/>
    </row>
    <row r="2" spans="1:20" s="42" customFormat="1" ht="15.75" customHeight="1" x14ac:dyDescent="0.35">
      <c r="A2" s="15"/>
      <c r="B2" s="15" t="s">
        <v>342</v>
      </c>
      <c r="C2" s="365"/>
      <c r="D2" s="59"/>
      <c r="E2" s="11"/>
      <c r="F2" s="469"/>
      <c r="G2" s="469"/>
      <c r="H2" s="481"/>
    </row>
    <row r="3" spans="1:20" s="42" customFormat="1" ht="24" customHeight="1" x14ac:dyDescent="0.25">
      <c r="A3" s="181"/>
      <c r="B3" s="3"/>
      <c r="C3" s="3"/>
      <c r="D3" s="94"/>
      <c r="E3" s="3"/>
      <c r="F3" s="11"/>
      <c r="G3" s="11"/>
      <c r="H3" s="482"/>
    </row>
    <row r="4" spans="1:20" ht="20.100000000000001" customHeight="1" x14ac:dyDescent="0.25">
      <c r="A4" s="38" t="str">
        <f>[1]Kalkulation!B8</f>
        <v>Projekttitel:</v>
      </c>
      <c r="B4" s="11"/>
      <c r="C4" s="11"/>
      <c r="D4" s="469"/>
      <c r="E4" s="11"/>
      <c r="F4" s="11"/>
      <c r="G4" s="11"/>
      <c r="H4" s="481"/>
      <c r="I4" s="42"/>
    </row>
    <row r="5" spans="1:20" ht="33" customHeight="1" x14ac:dyDescent="0.25">
      <c r="A5" s="41"/>
      <c r="B5" s="573" t="str">
        <f>'1) Kalkulation'!B9</f>
        <v xml:space="preserve">Hier Titel des Projekts eintragen  </v>
      </c>
      <c r="C5" s="574"/>
      <c r="D5" s="574"/>
      <c r="E5" s="574"/>
      <c r="F5" s="574"/>
      <c r="G5" s="574"/>
      <c r="H5" s="574"/>
      <c r="I5" s="502"/>
      <c r="J5" s="502"/>
      <c r="K5" s="502"/>
      <c r="L5" s="502"/>
      <c r="M5" s="502"/>
    </row>
    <row r="6" spans="1:20" ht="14.25" customHeight="1" x14ac:dyDescent="0.25">
      <c r="A6" s="38" t="s">
        <v>168</v>
      </c>
      <c r="B6" s="11"/>
      <c r="C6" s="11"/>
      <c r="D6" s="12"/>
      <c r="E6" s="11"/>
      <c r="F6" s="11"/>
      <c r="G6" s="11"/>
      <c r="H6" s="11"/>
      <c r="I6" s="42"/>
    </row>
    <row r="7" spans="1:20" ht="15" x14ac:dyDescent="0.25">
      <c r="A7" s="41"/>
      <c r="B7" s="556" t="str">
        <f>'1) Kalkulation'!B12</f>
        <v>Unternehmen GmbH, Straße 3, 6020 Innsbruck, Österreich</v>
      </c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</row>
    <row r="8" spans="1:20" ht="14.25" customHeight="1" x14ac:dyDescent="0.25">
      <c r="A8" s="38" t="s">
        <v>87</v>
      </c>
      <c r="B8" s="11"/>
      <c r="C8" s="11"/>
      <c r="D8" s="11"/>
      <c r="E8" s="11"/>
      <c r="F8" s="11"/>
      <c r="G8" s="11"/>
      <c r="H8" s="5"/>
      <c r="I8" s="42"/>
    </row>
    <row r="9" spans="1:20" ht="12.75" customHeight="1" x14ac:dyDescent="0.25">
      <c r="A9" s="41"/>
      <c r="B9" s="556" t="str">
        <f>'1) Kalkulation'!B14</f>
        <v>Prof. Dr. Mustermann</v>
      </c>
      <c r="C9" s="502"/>
      <c r="D9" s="502"/>
      <c r="E9" s="502"/>
      <c r="F9" s="502"/>
      <c r="G9" s="502"/>
      <c r="H9" s="502"/>
      <c r="I9" s="502"/>
      <c r="J9" s="502"/>
      <c r="K9" s="502"/>
      <c r="L9" s="502"/>
      <c r="M9" s="502"/>
    </row>
    <row r="10" spans="1:20" ht="0.75" customHeight="1" x14ac:dyDescent="0.2">
      <c r="A10" s="41"/>
      <c r="B10" s="58"/>
      <c r="C10" s="58"/>
      <c r="D10" s="5"/>
      <c r="E10" s="11"/>
      <c r="F10" s="11"/>
      <c r="G10" s="11"/>
      <c r="H10" s="11"/>
      <c r="I10" s="42"/>
    </row>
    <row r="11" spans="1:20" ht="20.25" customHeight="1" x14ac:dyDescent="0.25">
      <c r="A11" s="38" t="s">
        <v>3</v>
      </c>
      <c r="B11" s="15"/>
      <c r="C11" s="42"/>
      <c r="D11" s="473"/>
      <c r="E11" s="12" t="s">
        <v>1</v>
      </c>
      <c r="F11" s="12" t="s">
        <v>2</v>
      </c>
      <c r="G11" s="12"/>
      <c r="H11" s="11"/>
      <c r="I11" s="42"/>
      <c r="J11" s="145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spans="1:20" ht="15" x14ac:dyDescent="0.25">
      <c r="A12" s="43"/>
      <c r="B12" s="15"/>
      <c r="C12" s="30"/>
      <c r="D12" s="473"/>
      <c r="E12" s="61">
        <f>'1) Kalkulation'!D17</f>
        <v>45658</v>
      </c>
      <c r="F12" s="61">
        <f>'1) Kalkulation'!E17</f>
        <v>47483</v>
      </c>
      <c r="G12" s="44"/>
      <c r="H12" s="572" t="s">
        <v>341</v>
      </c>
      <c r="I12" s="499"/>
      <c r="J12" s="499"/>
      <c r="K12" s="499"/>
      <c r="L12" s="499"/>
      <c r="M12" s="499"/>
      <c r="N12" s="42"/>
      <c r="O12" s="42"/>
      <c r="P12" s="42"/>
      <c r="Q12" s="42"/>
      <c r="R12" s="42"/>
      <c r="S12" s="42"/>
      <c r="T12" s="42"/>
    </row>
    <row r="13" spans="1:20" ht="15" x14ac:dyDescent="0.25">
      <c r="A13" s="41"/>
      <c r="B13" s="14"/>
      <c r="C13" s="15"/>
      <c r="D13" s="44"/>
      <c r="E13" s="30"/>
      <c r="F13" s="30"/>
      <c r="G13" s="186"/>
      <c r="H13" s="15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 ht="15" x14ac:dyDescent="0.25">
      <c r="A14" s="45" t="s">
        <v>90</v>
      </c>
      <c r="B14" s="20"/>
      <c r="C14" s="21"/>
      <c r="D14" s="11"/>
      <c r="E14" s="11"/>
      <c r="F14" s="30"/>
      <c r="G14" s="186"/>
      <c r="H14" s="11"/>
      <c r="I14" s="471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 ht="15" x14ac:dyDescent="0.25">
      <c r="A15" s="46"/>
      <c r="B15" s="42" t="s">
        <v>20</v>
      </c>
      <c r="C15" s="21"/>
      <c r="D15" s="11"/>
      <c r="E15" s="11"/>
      <c r="F15" s="182">
        <f>SUM(F16:F18)</f>
        <v>25000</v>
      </c>
      <c r="G15" s="470"/>
      <c r="H15" s="11"/>
      <c r="I15" s="471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 ht="15" x14ac:dyDescent="0.25">
      <c r="A16" s="46"/>
      <c r="B16" s="11"/>
      <c r="C16" s="191" t="s">
        <v>169</v>
      </c>
      <c r="D16" s="11"/>
      <c r="E16" s="11"/>
      <c r="F16" s="183">
        <v>20000</v>
      </c>
      <c r="G16" s="186"/>
      <c r="H16" s="571"/>
      <c r="I16" s="502"/>
      <c r="J16" s="502"/>
      <c r="K16" s="502"/>
      <c r="L16" s="502"/>
      <c r="M16" s="502"/>
      <c r="N16" s="42"/>
      <c r="O16" s="42"/>
      <c r="P16" s="42"/>
      <c r="Q16" s="42"/>
      <c r="R16" s="42"/>
      <c r="S16" s="42"/>
      <c r="T16" s="42"/>
    </row>
    <row r="17" spans="1:20" ht="15" x14ac:dyDescent="0.25">
      <c r="A17" s="46"/>
      <c r="B17" s="15"/>
      <c r="C17" s="191" t="s">
        <v>21</v>
      </c>
      <c r="D17" s="11"/>
      <c r="E17" s="11"/>
      <c r="F17" s="183">
        <v>5000</v>
      </c>
      <c r="G17" s="186"/>
      <c r="H17" s="571"/>
      <c r="I17" s="502"/>
      <c r="J17" s="502"/>
      <c r="K17" s="502"/>
      <c r="L17" s="502"/>
      <c r="M17" s="502"/>
      <c r="N17" s="42"/>
      <c r="O17" s="42"/>
      <c r="P17" s="42"/>
      <c r="Q17" s="42"/>
      <c r="R17" s="42"/>
      <c r="S17" s="42"/>
      <c r="T17" s="42"/>
    </row>
    <row r="18" spans="1:20" ht="15" x14ac:dyDescent="0.25">
      <c r="A18" s="46"/>
      <c r="B18" s="15"/>
      <c r="C18" s="191" t="s">
        <v>344</v>
      </c>
      <c r="D18" s="11"/>
      <c r="E18" s="11"/>
      <c r="F18" s="183">
        <v>0</v>
      </c>
      <c r="G18" s="186"/>
      <c r="H18" s="571"/>
      <c r="I18" s="502"/>
      <c r="J18" s="502"/>
      <c r="K18" s="502"/>
      <c r="L18" s="502"/>
      <c r="M18" s="502"/>
      <c r="N18" s="42"/>
      <c r="O18" s="42"/>
      <c r="P18" s="42"/>
      <c r="Q18" s="42"/>
      <c r="R18" s="42"/>
      <c r="S18" s="42"/>
      <c r="T18" s="42"/>
    </row>
    <row r="19" spans="1:20" ht="15" x14ac:dyDescent="0.25">
      <c r="A19" s="46"/>
      <c r="B19" s="15"/>
      <c r="C19" s="21"/>
      <c r="D19" s="11"/>
      <c r="E19" s="11"/>
      <c r="F19" s="30"/>
      <c r="G19" s="186"/>
      <c r="H19" s="11"/>
      <c r="I19" s="471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 ht="15" x14ac:dyDescent="0.25">
      <c r="A20" s="41"/>
      <c r="B20" s="191" t="s">
        <v>22</v>
      </c>
      <c r="C20" s="21"/>
      <c r="D20" s="11"/>
      <c r="E20" s="11"/>
      <c r="F20" s="182">
        <f>SUM(F21:F24)</f>
        <v>400</v>
      </c>
      <c r="G20" s="470"/>
      <c r="H20" s="11"/>
      <c r="I20" s="471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 ht="15" x14ac:dyDescent="0.25">
      <c r="A21" s="41"/>
      <c r="B21" s="184"/>
      <c r="C21" s="185" t="s">
        <v>89</v>
      </c>
      <c r="D21" s="11"/>
      <c r="E21" s="11"/>
      <c r="F21" s="183">
        <v>0</v>
      </c>
      <c r="G21" s="186"/>
      <c r="H21" s="571"/>
      <c r="I21" s="502"/>
      <c r="J21" s="502"/>
      <c r="K21" s="502"/>
      <c r="L21" s="502"/>
      <c r="M21" s="502"/>
      <c r="N21" s="42"/>
      <c r="O21" s="42"/>
      <c r="P21" s="42"/>
      <c r="Q21" s="42"/>
      <c r="R21" s="42"/>
      <c r="S21" s="42"/>
      <c r="T21" s="42"/>
    </row>
    <row r="22" spans="1:20" ht="15" x14ac:dyDescent="0.25">
      <c r="A22" s="41"/>
      <c r="B22" s="15"/>
      <c r="C22" s="191" t="s">
        <v>88</v>
      </c>
      <c r="D22" s="11"/>
      <c r="E22" s="11"/>
      <c r="F22" s="183">
        <v>0</v>
      </c>
      <c r="G22" s="186"/>
      <c r="H22" s="571"/>
      <c r="I22" s="502"/>
      <c r="J22" s="502"/>
      <c r="K22" s="502"/>
      <c r="L22" s="502"/>
      <c r="M22" s="502"/>
      <c r="N22" s="42"/>
      <c r="O22" s="42"/>
      <c r="P22" s="42"/>
      <c r="Q22" s="42"/>
      <c r="R22" s="42"/>
      <c r="S22" s="42"/>
      <c r="T22" s="42"/>
    </row>
    <row r="23" spans="1:20" ht="15" x14ac:dyDescent="0.25">
      <c r="A23" s="41"/>
      <c r="B23" s="15"/>
      <c r="C23" s="191" t="s">
        <v>241</v>
      </c>
      <c r="D23" s="11"/>
      <c r="E23" s="11"/>
      <c r="F23" s="183">
        <v>400</v>
      </c>
      <c r="G23" s="186"/>
      <c r="H23" s="571"/>
      <c r="I23" s="502"/>
      <c r="J23" s="502"/>
      <c r="K23" s="502"/>
      <c r="L23" s="502"/>
      <c r="M23" s="502"/>
      <c r="N23" s="42"/>
      <c r="O23" s="42"/>
      <c r="P23" s="42"/>
      <c r="Q23" s="42"/>
      <c r="R23" s="42"/>
      <c r="S23" s="42"/>
      <c r="T23" s="42"/>
    </row>
    <row r="24" spans="1:20" ht="15" x14ac:dyDescent="0.25">
      <c r="A24" s="41"/>
      <c r="B24" s="15"/>
      <c r="C24" s="191" t="s">
        <v>344</v>
      </c>
      <c r="D24" s="11"/>
      <c r="E24" s="11"/>
      <c r="F24" s="183">
        <v>0</v>
      </c>
      <c r="G24" s="186"/>
      <c r="H24" s="571"/>
      <c r="I24" s="502"/>
      <c r="J24" s="502"/>
      <c r="K24" s="502"/>
      <c r="L24" s="502"/>
      <c r="M24" s="502"/>
      <c r="N24" s="42"/>
      <c r="O24" s="42"/>
      <c r="P24" s="42"/>
      <c r="Q24" s="42"/>
      <c r="R24" s="42"/>
      <c r="S24" s="42"/>
      <c r="T24" s="42"/>
    </row>
    <row r="25" spans="1:20" ht="15" customHeight="1" x14ac:dyDescent="0.25">
      <c r="A25" s="41"/>
      <c r="B25" s="15"/>
      <c r="C25" s="191"/>
      <c r="D25" s="11"/>
      <c r="E25" s="11"/>
      <c r="F25" s="186"/>
      <c r="G25" s="186"/>
      <c r="H25" s="11"/>
      <c r="I25" s="47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ht="15" customHeight="1" x14ac:dyDescent="0.25">
      <c r="A26" s="41"/>
      <c r="B26" s="191" t="s">
        <v>216</v>
      </c>
      <c r="C26" s="191"/>
      <c r="D26" s="11"/>
      <c r="E26" s="11"/>
      <c r="F26" s="182">
        <f>SUM(F27:F30)</f>
        <v>1000</v>
      </c>
      <c r="G26" s="470"/>
      <c r="H26" s="11"/>
      <c r="I26" s="47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 ht="14.25" customHeight="1" x14ac:dyDescent="0.25">
      <c r="A27" s="41"/>
      <c r="B27" s="15"/>
      <c r="C27" s="5" t="s">
        <v>23</v>
      </c>
      <c r="D27" s="11"/>
      <c r="E27" s="11"/>
      <c r="F27" s="183">
        <v>300</v>
      </c>
      <c r="G27" s="186"/>
      <c r="H27" s="571"/>
      <c r="I27" s="502"/>
      <c r="J27" s="502"/>
      <c r="K27" s="502"/>
      <c r="L27" s="502"/>
      <c r="M27" s="502"/>
      <c r="N27" s="42"/>
      <c r="O27" s="42"/>
      <c r="P27" s="42"/>
      <c r="Q27" s="42"/>
      <c r="R27" s="42"/>
      <c r="S27" s="42"/>
      <c r="T27" s="42"/>
    </row>
    <row r="28" spans="1:20" ht="15" x14ac:dyDescent="0.25">
      <c r="A28" s="41"/>
      <c r="B28" s="15"/>
      <c r="C28" s="5" t="s">
        <v>170</v>
      </c>
      <c r="D28" s="11"/>
      <c r="E28" s="11"/>
      <c r="F28" s="183">
        <v>700</v>
      </c>
      <c r="G28" s="186"/>
      <c r="H28" s="571"/>
      <c r="I28" s="502"/>
      <c r="J28" s="502"/>
      <c r="K28" s="502"/>
      <c r="L28" s="502"/>
      <c r="M28" s="502"/>
      <c r="N28" s="42"/>
      <c r="O28" s="42"/>
      <c r="P28" s="42"/>
      <c r="Q28" s="42"/>
      <c r="R28" s="42"/>
      <c r="S28" s="42"/>
      <c r="T28" s="42"/>
    </row>
    <row r="29" spans="1:20" ht="15" x14ac:dyDescent="0.25">
      <c r="A29" s="41"/>
      <c r="B29" s="15"/>
      <c r="C29" s="42" t="s">
        <v>24</v>
      </c>
      <c r="D29" s="11"/>
      <c r="E29" s="11"/>
      <c r="F29" s="183">
        <v>0</v>
      </c>
      <c r="G29" s="186"/>
      <c r="H29" s="571"/>
      <c r="I29" s="502"/>
      <c r="J29" s="502"/>
      <c r="K29" s="502"/>
      <c r="L29" s="502"/>
      <c r="M29" s="502"/>
      <c r="N29" s="42"/>
      <c r="O29" s="42"/>
      <c r="P29" s="42"/>
      <c r="Q29" s="42"/>
      <c r="R29" s="42"/>
      <c r="S29" s="42"/>
      <c r="T29" s="42"/>
    </row>
    <row r="30" spans="1:20" ht="15" x14ac:dyDescent="0.25">
      <c r="A30" s="41"/>
      <c r="B30" s="15"/>
      <c r="C30" s="42" t="s">
        <v>344</v>
      </c>
      <c r="D30" s="11"/>
      <c r="E30" s="11"/>
      <c r="F30" s="183">
        <v>0</v>
      </c>
      <c r="G30" s="186"/>
      <c r="H30" s="571"/>
      <c r="I30" s="502"/>
      <c r="J30" s="502"/>
      <c r="K30" s="502"/>
      <c r="L30" s="502"/>
      <c r="M30" s="502"/>
      <c r="N30" s="42"/>
      <c r="O30" s="42"/>
      <c r="P30" s="42"/>
      <c r="Q30" s="42"/>
      <c r="R30" s="42"/>
      <c r="S30" s="42"/>
      <c r="T30" s="42"/>
    </row>
    <row r="31" spans="1:20" ht="15" x14ac:dyDescent="0.25">
      <c r="A31" s="41"/>
      <c r="B31" s="15"/>
      <c r="C31" s="191"/>
      <c r="D31" s="11"/>
      <c r="E31" s="11"/>
      <c r="F31" s="186"/>
      <c r="G31" s="186"/>
      <c r="H31" s="11"/>
      <c r="I31" s="47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14.25" customHeight="1" x14ac:dyDescent="0.25">
      <c r="A32" s="46"/>
      <c r="B32" s="191" t="s">
        <v>25</v>
      </c>
      <c r="C32" s="21"/>
      <c r="D32" s="11"/>
      <c r="E32" s="11"/>
      <c r="F32" s="182">
        <f>SUM(F33:F35)</f>
        <v>3000</v>
      </c>
      <c r="G32" s="470"/>
      <c r="H32" s="11"/>
      <c r="I32" s="47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 ht="15" x14ac:dyDescent="0.25">
      <c r="A33" s="46"/>
      <c r="B33" s="184"/>
      <c r="C33" s="189" t="s">
        <v>26</v>
      </c>
      <c r="D33" s="11"/>
      <c r="E33" s="11"/>
      <c r="F33" s="183">
        <v>2000</v>
      </c>
      <c r="G33" s="186"/>
      <c r="H33" s="571"/>
      <c r="I33" s="502"/>
      <c r="J33" s="502"/>
      <c r="K33" s="502"/>
      <c r="L33" s="502"/>
      <c r="M33" s="502"/>
      <c r="N33" s="42"/>
      <c r="O33" s="42"/>
      <c r="P33" s="42"/>
      <c r="Q33" s="42"/>
      <c r="R33" s="42"/>
      <c r="S33" s="42"/>
      <c r="T33" s="42"/>
    </row>
    <row r="34" spans="1:20" ht="15" x14ac:dyDescent="0.25">
      <c r="A34" s="46"/>
      <c r="B34" s="15"/>
      <c r="C34" s="191" t="s">
        <v>27</v>
      </c>
      <c r="D34" s="11"/>
      <c r="E34" s="11"/>
      <c r="F34" s="183">
        <v>1000</v>
      </c>
      <c r="G34" s="186"/>
      <c r="H34" s="571"/>
      <c r="I34" s="502"/>
      <c r="J34" s="502"/>
      <c r="K34" s="502"/>
      <c r="L34" s="502"/>
      <c r="M34" s="502"/>
      <c r="N34" s="42"/>
      <c r="O34" s="42"/>
      <c r="P34" s="42"/>
      <c r="Q34" s="42"/>
      <c r="R34" s="42"/>
      <c r="S34" s="42"/>
      <c r="T34" s="42"/>
    </row>
    <row r="35" spans="1:20" ht="15" x14ac:dyDescent="0.25">
      <c r="A35" s="46"/>
      <c r="B35" s="15"/>
      <c r="C35" s="191" t="s">
        <v>344</v>
      </c>
      <c r="D35" s="11"/>
      <c r="E35" s="11"/>
      <c r="F35" s="183">
        <v>0</v>
      </c>
      <c r="G35" s="186"/>
      <c r="H35" s="571"/>
      <c r="I35" s="502"/>
      <c r="J35" s="502"/>
      <c r="K35" s="502"/>
      <c r="L35" s="502"/>
      <c r="M35" s="502"/>
      <c r="N35" s="42"/>
      <c r="O35" s="42"/>
      <c r="P35" s="42"/>
      <c r="Q35" s="42"/>
      <c r="R35" s="42"/>
      <c r="S35" s="42"/>
      <c r="T35" s="42"/>
    </row>
    <row r="36" spans="1:20" ht="15" x14ac:dyDescent="0.25">
      <c r="A36" s="46"/>
      <c r="B36" s="15"/>
      <c r="C36" s="21"/>
      <c r="D36" s="11"/>
      <c r="E36" s="11"/>
      <c r="F36" s="30"/>
      <c r="G36" s="186"/>
      <c r="H36" s="11"/>
      <c r="I36" s="47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 ht="15" x14ac:dyDescent="0.25">
      <c r="A37" s="41"/>
      <c r="B37" s="191" t="s">
        <v>28</v>
      </c>
      <c r="C37" s="21"/>
      <c r="D37" s="11"/>
      <c r="E37" s="11"/>
      <c r="F37" s="182">
        <f>SUM(F38:F42)</f>
        <v>500</v>
      </c>
      <c r="G37" s="470"/>
      <c r="H37" s="11"/>
      <c r="I37" s="47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 ht="15" x14ac:dyDescent="0.25">
      <c r="A38" s="41"/>
      <c r="B38" s="15"/>
      <c r="C38" s="191" t="s">
        <v>29</v>
      </c>
      <c r="D38" s="11"/>
      <c r="E38" s="11"/>
      <c r="F38" s="183">
        <v>500</v>
      </c>
      <c r="G38" s="186"/>
      <c r="H38" s="571"/>
      <c r="I38" s="502"/>
      <c r="J38" s="502"/>
      <c r="K38" s="502"/>
      <c r="L38" s="502"/>
      <c r="M38" s="502"/>
      <c r="N38" s="42"/>
      <c r="O38" s="42"/>
      <c r="P38" s="42"/>
      <c r="Q38" s="42"/>
      <c r="R38" s="42"/>
      <c r="S38" s="42"/>
      <c r="T38" s="42"/>
    </row>
    <row r="39" spans="1:20" ht="15" x14ac:dyDescent="0.25">
      <c r="A39" s="41"/>
      <c r="B39" s="15"/>
      <c r="C39" s="191" t="s">
        <v>240</v>
      </c>
      <c r="D39" s="11"/>
      <c r="E39" s="11"/>
      <c r="F39" s="183">
        <v>0</v>
      </c>
      <c r="G39" s="186"/>
      <c r="H39" s="571"/>
      <c r="I39" s="502"/>
      <c r="J39" s="502"/>
      <c r="K39" s="502"/>
      <c r="L39" s="502"/>
      <c r="M39" s="502"/>
      <c r="N39" s="42"/>
      <c r="O39" s="42"/>
      <c r="P39" s="42"/>
      <c r="Q39" s="42"/>
      <c r="R39" s="42"/>
      <c r="S39" s="42"/>
      <c r="T39" s="42"/>
    </row>
    <row r="40" spans="1:20" ht="15" x14ac:dyDescent="0.25">
      <c r="A40" s="41"/>
      <c r="B40" s="15"/>
      <c r="C40" s="191" t="s">
        <v>30</v>
      </c>
      <c r="D40" s="11"/>
      <c r="E40" s="11"/>
      <c r="F40" s="183">
        <v>0</v>
      </c>
      <c r="G40" s="186"/>
      <c r="H40" s="571"/>
      <c r="I40" s="502"/>
      <c r="J40" s="502"/>
      <c r="K40" s="502"/>
      <c r="L40" s="502"/>
      <c r="M40" s="502"/>
      <c r="N40" s="42"/>
      <c r="O40" s="42"/>
      <c r="P40" s="42"/>
      <c r="Q40" s="42"/>
      <c r="R40" s="42"/>
      <c r="S40" s="42"/>
      <c r="T40" s="42"/>
    </row>
    <row r="41" spans="1:20" ht="15" x14ac:dyDescent="0.25">
      <c r="A41" s="41"/>
      <c r="B41" s="15"/>
      <c r="C41" s="191" t="s">
        <v>224</v>
      </c>
      <c r="D41" s="11"/>
      <c r="E41" s="11"/>
      <c r="F41" s="183">
        <v>0</v>
      </c>
      <c r="G41" s="186"/>
      <c r="H41" s="571"/>
      <c r="I41" s="502"/>
      <c r="J41" s="502"/>
      <c r="K41" s="502"/>
      <c r="L41" s="502"/>
      <c r="M41" s="502"/>
      <c r="N41" s="42"/>
      <c r="O41" s="42"/>
      <c r="P41" s="42"/>
      <c r="Q41" s="42"/>
      <c r="R41" s="42"/>
      <c r="S41" s="42"/>
      <c r="T41" s="42"/>
    </row>
    <row r="42" spans="1:20" ht="15" x14ac:dyDescent="0.25">
      <c r="A42" s="42"/>
      <c r="B42" s="42"/>
      <c r="C42" s="42" t="s">
        <v>344</v>
      </c>
      <c r="D42" s="473"/>
      <c r="E42" s="42"/>
      <c r="F42" s="183">
        <v>0</v>
      </c>
      <c r="G42" s="5"/>
      <c r="H42" s="571"/>
      <c r="I42" s="502"/>
      <c r="J42" s="502"/>
      <c r="K42" s="502"/>
      <c r="L42" s="502"/>
      <c r="M42" s="502"/>
    </row>
    <row r="43" spans="1:20" ht="15" x14ac:dyDescent="0.25">
      <c r="A43" s="11"/>
      <c r="B43" s="15"/>
      <c r="C43" s="187"/>
      <c r="D43" s="11"/>
      <c r="E43" s="11"/>
      <c r="F43" s="11"/>
      <c r="G43" s="11"/>
      <c r="H43" s="11"/>
      <c r="I43" s="47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 ht="15" x14ac:dyDescent="0.25">
      <c r="A44" s="11"/>
      <c r="B44" s="15"/>
      <c r="C44" s="15"/>
      <c r="D44" s="11"/>
      <c r="E44" s="11"/>
      <c r="F44" s="11"/>
      <c r="G44" s="11"/>
      <c r="H44" s="11"/>
      <c r="I44" s="47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 x14ac:dyDescent="0.2">
      <c r="A45" s="3"/>
      <c r="B45" s="3"/>
      <c r="C45" s="3"/>
      <c r="D45" s="3"/>
      <c r="E45" s="3"/>
      <c r="F45" s="3"/>
      <c r="G45" s="3"/>
      <c r="H45" s="3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 x14ac:dyDescent="0.2">
      <c r="A46" s="5"/>
      <c r="B46" s="5"/>
      <c r="C46" s="5"/>
      <c r="D46" s="469"/>
      <c r="E46" s="5"/>
      <c r="F46" s="5"/>
      <c r="G46" s="5"/>
      <c r="H46" s="5"/>
      <c r="I46" s="42"/>
      <c r="J46" s="5"/>
      <c r="K46" s="5"/>
      <c r="L46" s="5"/>
      <c r="M46" s="5"/>
      <c r="N46" s="5"/>
      <c r="O46" s="42"/>
      <c r="P46" s="42"/>
      <c r="Q46" s="42"/>
      <c r="R46" s="42"/>
      <c r="S46" s="42"/>
      <c r="T46" s="42"/>
    </row>
    <row r="47" spans="1:20" s="6" customFormat="1" x14ac:dyDescent="0.2">
      <c r="A47" s="5"/>
      <c r="B47" s="5"/>
      <c r="C47" s="5"/>
      <c r="D47" s="469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s="6" customFormat="1" x14ac:dyDescent="0.2">
      <c r="D48" s="18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s="6" customFormat="1" x14ac:dyDescent="0.2">
      <c r="D49" s="18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s="6" customFormat="1" x14ac:dyDescent="0.2">
      <c r="A50" s="40"/>
      <c r="B50" s="40"/>
      <c r="C50" s="40"/>
      <c r="D50" s="48"/>
      <c r="E50" s="40"/>
      <c r="F50" s="40"/>
      <c r="G50" s="40"/>
      <c r="H50" s="40"/>
      <c r="J50" s="40"/>
      <c r="K50" s="40"/>
      <c r="L50" s="40"/>
      <c r="M50" s="40"/>
      <c r="N50" s="40"/>
    </row>
    <row r="51" spans="1:20" ht="15" x14ac:dyDescent="0.25">
      <c r="A51" s="569"/>
      <c r="B51" s="570"/>
      <c r="C51" s="570"/>
      <c r="D51" s="570"/>
      <c r="E51" s="570"/>
      <c r="F51" s="570"/>
      <c r="G51" s="570"/>
      <c r="H51" s="570"/>
    </row>
    <row r="56" spans="1:20" hidden="1" x14ac:dyDescent="0.2">
      <c r="A56" s="6"/>
      <c r="B56" s="6"/>
      <c r="C56" s="6"/>
      <c r="D56" s="188"/>
      <c r="E56" s="6"/>
      <c r="F56" s="6"/>
      <c r="G56" s="6"/>
      <c r="H56" s="6"/>
      <c r="J56" s="6"/>
      <c r="K56" s="6"/>
      <c r="L56" s="6"/>
      <c r="M56" s="6"/>
      <c r="N56" s="6"/>
    </row>
    <row r="57" spans="1:20" s="6" customFormat="1" x14ac:dyDescent="0.2">
      <c r="A57" s="40"/>
      <c r="B57" s="40"/>
      <c r="C57" s="40"/>
      <c r="D57" s="48"/>
      <c r="E57" s="40"/>
      <c r="F57" s="40"/>
      <c r="G57" s="40"/>
      <c r="H57" s="40"/>
      <c r="J57" s="40"/>
      <c r="K57" s="40"/>
      <c r="L57" s="40"/>
      <c r="M57" s="40"/>
      <c r="N57" s="40"/>
    </row>
    <row r="58" spans="1:20" hidden="1" x14ac:dyDescent="0.2"/>
    <row r="59" spans="1:20" hidden="1" x14ac:dyDescent="0.2"/>
    <row r="60" spans="1:20" hidden="1" x14ac:dyDescent="0.2"/>
    <row r="61" spans="1:20" hidden="1" x14ac:dyDescent="0.2"/>
    <row r="62" spans="1:20" hidden="1" x14ac:dyDescent="0.2"/>
    <row r="63" spans="1:20" hidden="1" x14ac:dyDescent="0.2"/>
    <row r="64" spans="1:2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spans="1:2" hidden="1" x14ac:dyDescent="0.2"/>
    <row r="82" spans="1:2" hidden="1" x14ac:dyDescent="0.2"/>
    <row r="83" spans="1:2" hidden="1" x14ac:dyDescent="0.2"/>
    <row r="84" spans="1:2" hidden="1" x14ac:dyDescent="0.2"/>
    <row r="85" spans="1:2" hidden="1" x14ac:dyDescent="0.2"/>
    <row r="86" spans="1:2" hidden="1" x14ac:dyDescent="0.2"/>
    <row r="87" spans="1:2" hidden="1" x14ac:dyDescent="0.2"/>
    <row r="88" spans="1:2" hidden="1" x14ac:dyDescent="0.2"/>
    <row r="89" spans="1:2" hidden="1" x14ac:dyDescent="0.2"/>
    <row r="90" spans="1:2" hidden="1" x14ac:dyDescent="0.2">
      <c r="A90" s="6"/>
      <c r="B90" s="6"/>
    </row>
    <row r="91" spans="1:2" hidden="1" x14ac:dyDescent="0.2">
      <c r="A91" s="6"/>
      <c r="B91" s="6"/>
    </row>
  </sheetData>
  <mergeCells count="24">
    <mergeCell ref="H24:M24"/>
    <mergeCell ref="H30:M30"/>
    <mergeCell ref="H35:M35"/>
    <mergeCell ref="H12:M12"/>
    <mergeCell ref="B5:M5"/>
    <mergeCell ref="B7:M7"/>
    <mergeCell ref="B9:M9"/>
    <mergeCell ref="H18:M18"/>
    <mergeCell ref="A51:H51"/>
    <mergeCell ref="H16:M16"/>
    <mergeCell ref="H17:M17"/>
    <mergeCell ref="H21:M21"/>
    <mergeCell ref="H22:M22"/>
    <mergeCell ref="H23:M23"/>
    <mergeCell ref="H27:M27"/>
    <mergeCell ref="H28:M28"/>
    <mergeCell ref="H29:M29"/>
    <mergeCell ref="H33:M33"/>
    <mergeCell ref="H34:M34"/>
    <mergeCell ref="H38:M38"/>
    <mergeCell ref="H39:M39"/>
    <mergeCell ref="H40:M40"/>
    <mergeCell ref="H42:M42"/>
    <mergeCell ref="H41:M41"/>
  </mergeCells>
  <pageMargins left="0.7" right="0.7" top="0.78740157499999996" bottom="0.78740157499999996" header="0.3" footer="0.3"/>
  <pageSetup paperSize="9" scale="5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2:E65"/>
  <sheetViews>
    <sheetView topLeftCell="A4" workbookViewId="0">
      <selection activeCell="C18" sqref="C18"/>
    </sheetView>
  </sheetViews>
  <sheetFormatPr baseColWidth="10" defaultRowHeight="15" x14ac:dyDescent="0.25"/>
  <cols>
    <col min="1" max="1" width="57" customWidth="1"/>
    <col min="2" max="2" width="10.42578125" customWidth="1"/>
    <col min="3" max="4" width="20.85546875" customWidth="1"/>
    <col min="5" max="5" width="18.140625" customWidth="1"/>
  </cols>
  <sheetData>
    <row r="2" spans="1:5" x14ac:dyDescent="0.25">
      <c r="A2" s="51" t="s">
        <v>31</v>
      </c>
      <c r="D2" s="51"/>
      <c r="E2" s="51"/>
    </row>
    <row r="3" spans="1:5" x14ac:dyDescent="0.25">
      <c r="A3" s="52" t="s">
        <v>208</v>
      </c>
      <c r="C3" s="52" t="s">
        <v>79</v>
      </c>
      <c r="D3" s="52" t="s">
        <v>79</v>
      </c>
    </row>
    <row r="4" spans="1:5" x14ac:dyDescent="0.25">
      <c r="A4" s="50" t="s">
        <v>32</v>
      </c>
      <c r="C4" t="s">
        <v>80</v>
      </c>
      <c r="D4" s="53" t="s">
        <v>82</v>
      </c>
    </row>
    <row r="5" spans="1:5" x14ac:dyDescent="0.25">
      <c r="A5" s="50" t="s">
        <v>33</v>
      </c>
      <c r="C5" t="s">
        <v>81</v>
      </c>
      <c r="D5" s="53" t="s">
        <v>83</v>
      </c>
    </row>
    <row r="6" spans="1:5" x14ac:dyDescent="0.25">
      <c r="A6" s="50" t="s">
        <v>34</v>
      </c>
    </row>
    <row r="7" spans="1:5" x14ac:dyDescent="0.25">
      <c r="A7" s="50" t="s">
        <v>35</v>
      </c>
    </row>
    <row r="8" spans="1:5" x14ac:dyDescent="0.25">
      <c r="A8" s="50" t="s">
        <v>36</v>
      </c>
    </row>
    <row r="9" spans="1:5" x14ac:dyDescent="0.25">
      <c r="A9" s="50" t="s">
        <v>37</v>
      </c>
    </row>
    <row r="10" spans="1:5" x14ac:dyDescent="0.25">
      <c r="A10" s="50" t="s">
        <v>38</v>
      </c>
    </row>
    <row r="11" spans="1:5" x14ac:dyDescent="0.25">
      <c r="A11" s="50" t="s">
        <v>39</v>
      </c>
    </row>
    <row r="12" spans="1:5" x14ac:dyDescent="0.25">
      <c r="A12" s="50" t="s">
        <v>40</v>
      </c>
    </row>
    <row r="13" spans="1:5" x14ac:dyDescent="0.25">
      <c r="A13" s="50" t="s">
        <v>41</v>
      </c>
    </row>
    <row r="14" spans="1:5" x14ac:dyDescent="0.25">
      <c r="A14" s="50" t="s">
        <v>42</v>
      </c>
    </row>
    <row r="15" spans="1:5" x14ac:dyDescent="0.25">
      <c r="A15" s="50" t="s">
        <v>43</v>
      </c>
    </row>
    <row r="16" spans="1:5" x14ac:dyDescent="0.25">
      <c r="A16" s="50" t="s">
        <v>44</v>
      </c>
    </row>
    <row r="17" spans="1:1" x14ac:dyDescent="0.25">
      <c r="A17" s="50" t="s">
        <v>45</v>
      </c>
    </row>
    <row r="18" spans="1:1" x14ac:dyDescent="0.25">
      <c r="A18" s="50" t="s">
        <v>46</v>
      </c>
    </row>
    <row r="19" spans="1:1" x14ac:dyDescent="0.25">
      <c r="A19" s="50" t="s">
        <v>47</v>
      </c>
    </row>
    <row r="20" spans="1:1" x14ac:dyDescent="0.25">
      <c r="A20" s="50" t="s">
        <v>48</v>
      </c>
    </row>
    <row r="21" spans="1:1" x14ac:dyDescent="0.25">
      <c r="A21" s="50" t="s">
        <v>49</v>
      </c>
    </row>
    <row r="22" spans="1:1" x14ac:dyDescent="0.25">
      <c r="A22" s="50" t="s">
        <v>50</v>
      </c>
    </row>
    <row r="23" spans="1:1" x14ac:dyDescent="0.25">
      <c r="A23" s="50" t="s">
        <v>51</v>
      </c>
    </row>
    <row r="24" spans="1:1" x14ac:dyDescent="0.25">
      <c r="A24" s="50" t="s">
        <v>52</v>
      </c>
    </row>
    <row r="25" spans="1:1" x14ac:dyDescent="0.25">
      <c r="A25" s="50" t="s">
        <v>53</v>
      </c>
    </row>
    <row r="26" spans="1:1" x14ac:dyDescent="0.25">
      <c r="A26" s="50" t="s">
        <v>54</v>
      </c>
    </row>
    <row r="27" spans="1:1" x14ac:dyDescent="0.25">
      <c r="A27" s="50" t="s">
        <v>55</v>
      </c>
    </row>
    <row r="28" spans="1:1" x14ac:dyDescent="0.25">
      <c r="A28" s="50" t="s">
        <v>56</v>
      </c>
    </row>
    <row r="29" spans="1:1" x14ac:dyDescent="0.25">
      <c r="A29" t="s">
        <v>57</v>
      </c>
    </row>
    <row r="30" spans="1:1" x14ac:dyDescent="0.25">
      <c r="A30" s="210" t="s">
        <v>172</v>
      </c>
    </row>
    <row r="31" spans="1:1" x14ac:dyDescent="0.25">
      <c r="A31" s="210" t="s">
        <v>173</v>
      </c>
    </row>
    <row r="32" spans="1:1" x14ac:dyDescent="0.25">
      <c r="A32" s="210" t="s">
        <v>174</v>
      </c>
    </row>
    <row r="33" spans="1:1" x14ac:dyDescent="0.25">
      <c r="A33" s="210" t="s">
        <v>175</v>
      </c>
    </row>
    <row r="34" spans="1:1" x14ac:dyDescent="0.25">
      <c r="A34" s="210" t="s">
        <v>176</v>
      </c>
    </row>
    <row r="35" spans="1:1" x14ac:dyDescent="0.25">
      <c r="A35" s="210" t="s">
        <v>177</v>
      </c>
    </row>
    <row r="36" spans="1:1" x14ac:dyDescent="0.25">
      <c r="A36" s="210" t="s">
        <v>178</v>
      </c>
    </row>
    <row r="37" spans="1:1" x14ac:dyDescent="0.25">
      <c r="A37" s="211" t="s">
        <v>179</v>
      </c>
    </row>
    <row r="38" spans="1:1" x14ac:dyDescent="0.25">
      <c r="A38" s="211" t="s">
        <v>180</v>
      </c>
    </row>
    <row r="39" spans="1:1" x14ac:dyDescent="0.25">
      <c r="A39" s="211" t="s">
        <v>181</v>
      </c>
    </row>
    <row r="40" spans="1:1" x14ac:dyDescent="0.25">
      <c r="A40" s="211" t="s">
        <v>182</v>
      </c>
    </row>
    <row r="41" spans="1:1" x14ac:dyDescent="0.25">
      <c r="A41" s="211" t="s">
        <v>183</v>
      </c>
    </row>
    <row r="42" spans="1:1" x14ac:dyDescent="0.25">
      <c r="A42" s="211" t="s">
        <v>184</v>
      </c>
    </row>
    <row r="43" spans="1:1" x14ac:dyDescent="0.25">
      <c r="A43" s="211" t="s">
        <v>185</v>
      </c>
    </row>
    <row r="44" spans="1:1" x14ac:dyDescent="0.25">
      <c r="A44" s="211" t="s">
        <v>186</v>
      </c>
    </row>
    <row r="45" spans="1:1" x14ac:dyDescent="0.25">
      <c r="A45" s="210" t="s">
        <v>187</v>
      </c>
    </row>
    <row r="46" spans="1:1" x14ac:dyDescent="0.25">
      <c r="A46" s="210" t="s">
        <v>188</v>
      </c>
    </row>
    <row r="47" spans="1:1" x14ac:dyDescent="0.25">
      <c r="A47" s="210" t="s">
        <v>189</v>
      </c>
    </row>
    <row r="48" spans="1:1" x14ac:dyDescent="0.25">
      <c r="A48" s="210" t="s">
        <v>190</v>
      </c>
    </row>
    <row r="49" spans="1:1" x14ac:dyDescent="0.25">
      <c r="A49" s="210" t="s">
        <v>191</v>
      </c>
    </row>
    <row r="50" spans="1:1" x14ac:dyDescent="0.25">
      <c r="A50" s="210" t="s">
        <v>192</v>
      </c>
    </row>
    <row r="51" spans="1:1" x14ac:dyDescent="0.25">
      <c r="A51" s="210" t="s">
        <v>193</v>
      </c>
    </row>
    <row r="52" spans="1:1" x14ac:dyDescent="0.25">
      <c r="A52" s="210" t="s">
        <v>194</v>
      </c>
    </row>
    <row r="53" spans="1:1" x14ac:dyDescent="0.25">
      <c r="A53" s="210" t="s">
        <v>195</v>
      </c>
    </row>
    <row r="54" spans="1:1" x14ac:dyDescent="0.25">
      <c r="A54" s="210" t="s">
        <v>196</v>
      </c>
    </row>
    <row r="55" spans="1:1" x14ac:dyDescent="0.25">
      <c r="A55" s="210" t="s">
        <v>197</v>
      </c>
    </row>
    <row r="56" spans="1:1" x14ac:dyDescent="0.25">
      <c r="A56" s="210" t="s">
        <v>198</v>
      </c>
    </row>
    <row r="57" spans="1:1" x14ac:dyDescent="0.25">
      <c r="A57" s="211" t="s">
        <v>201</v>
      </c>
    </row>
    <row r="58" spans="1:1" x14ac:dyDescent="0.25">
      <c r="A58" s="211" t="s">
        <v>199</v>
      </c>
    </row>
    <row r="59" spans="1:1" x14ac:dyDescent="0.25">
      <c r="A59" s="211" t="s">
        <v>200</v>
      </c>
    </row>
    <row r="60" spans="1:1" x14ac:dyDescent="0.25">
      <c r="A60" s="211" t="s">
        <v>202</v>
      </c>
    </row>
    <row r="61" spans="1:1" x14ac:dyDescent="0.25">
      <c r="A61" s="211" t="s">
        <v>203</v>
      </c>
    </row>
    <row r="62" spans="1:1" x14ac:dyDescent="0.25">
      <c r="A62" s="211" t="s">
        <v>204</v>
      </c>
    </row>
    <row r="63" spans="1:1" x14ac:dyDescent="0.25">
      <c r="A63" s="211" t="s">
        <v>205</v>
      </c>
    </row>
    <row r="64" spans="1:1" x14ac:dyDescent="0.25">
      <c r="A64" s="211" t="s">
        <v>206</v>
      </c>
    </row>
    <row r="65" spans="1:1" x14ac:dyDescent="0.25">
      <c r="A65" s="211" t="s">
        <v>207</v>
      </c>
    </row>
  </sheetData>
  <dataValidations count="1">
    <dataValidation type="list" allowBlank="1" showInputMessage="1" showErrorMessage="1" sqref="A4:A29">
      <formula1>$A$4:$A$29</formula1>
    </dataValidation>
  </dataValidations>
  <hyperlinks>
    <hyperlink ref="A30" r:id="rId1" tooltip="Univ.-Klinik für Universitätsklinik für Visceral-, Transplantations- und Thoraxchirurgie" display="https://www.i-med.ac.at/vtt/"/>
    <hyperlink ref="A31" r:id="rId2" tooltip="Univ.-Klinik für Herzchirurgie" display="https://www.i-med.ac.at/patienten/ukl_herzchirurgie.html"/>
    <hyperlink ref="A32" r:id="rId3" tooltip="Univ.-Klinik für Gefäßchirurgie" display="https://www.i-med.ac.at/patienten/ukl_gefaesschirurgie.html"/>
    <hyperlink ref="A33" r:id="rId4" tooltip="Univ.-Klinik für Plastische, Rekonstruktive und Ästhetische Chirurgie" display="https://www.i-med.ac.at/patienten/ukl_plastische_chirurgie.html"/>
    <hyperlink ref="A34" r:id="rId5" tooltip="Univ.-Klinik für Unfallchirurgie" display="https://www.i-med.ac.at/patienten/ukl_orthotrauma.html"/>
    <hyperlink ref="A35" r:id="rId6" tooltip="Univ.-Klinik für Urologie" display="https://www.i-med.ac.at/patienten/ukl_urologie.html"/>
    <hyperlink ref="A36" r:id="rId7" tooltip="Univ.-Klinik für Anästhesie und Intensivmedizin" display="https://www.i-med.ac.at/patienten/ukl_anaesthesie-intensiv.html"/>
    <hyperlink ref="A37" r:id="rId8" tooltip="Univ.-Klinik für Innere Medizin I" display="https://www.i-med.ac.at/patienten/ukl_inneremedizin1.html"/>
    <hyperlink ref="A38" r:id="rId9" tooltip="Univ.-Klinik für Innere Medizin I" display="https://www.i-med.ac.at/patienten/ukl_inneremedizin1.html"/>
    <hyperlink ref="A39" r:id="rId10" tooltip="Univ.-Klinik für Innere Medizin I" display="https://www.i-med.ac.at/patienten/ukl_inneremedizin1.html"/>
    <hyperlink ref="A40" r:id="rId11" tooltip="Univ.-Klinik für Innere Medizin I" display="https://www.i-med.ac.at/patienten/ukl_inneremedizin1.html"/>
    <hyperlink ref="A41" r:id="rId12" tooltip="Univ.-Klinik für Innere Medizin I" display="https://www.i-med.ac.at/patienten/ukl_inneremedizin1.html"/>
    <hyperlink ref="A42" r:id="rId13" display="https://www.i-med.ac.at/patienten/ukl_psychiatrie1.html"/>
    <hyperlink ref="A43" r:id="rId14" display="https://www.i-med.ac.at/patienten/ukl_psychiatrie1.html"/>
    <hyperlink ref="A44" r:id="rId15" tooltip="Univ.-Klinik für Kinder- und Jugendpsychiatrie" display="https://www.tirol-kliniken.at/page.cfm?vpath=standorte/landeskrankenhaus-hall/medizinisches-angebot/kinder--und-jugendpsychiatrie"/>
    <hyperlink ref="A45" r:id="rId16" display="http://www.i-med.ac.at/neurologie/"/>
    <hyperlink ref="A46" r:id="rId17" tooltip="Universitätsklinik für Neurochirurgie" display="https://www.i-med.ac.at/patienten/ukl_neurochirurgie.html"/>
    <hyperlink ref="A47" r:id="rId18" tooltip="Univ.-Klinik für Gynäkologie und Geburtshilfe " display="https://www.i-med.ac.at/patienten/ukl_gynaekologie_geburtshilfe.html"/>
    <hyperlink ref="A48" r:id="rId19" tooltip="Univ.-Klinik für Gynäkologische Endokrinologie und Reproduktionsmedizin" display="https://www.i-med.ac.at/patienten/ukl_gyn_endo_repromed.html"/>
    <hyperlink ref="A49" r:id="rId20" tooltip="Univ.-Klinik für HNO" display="https://www.i-med.ac.at/patienten/ukl_hno.html"/>
    <hyperlink ref="A50" r:id="rId21" tooltip="Univ.-Klinik für HSS" display="https://www.i-med.ac.at/patienten/ukl_hss.html"/>
    <hyperlink ref="A51" r:id="rId22" tooltip="Universitätsklinik für Radiologie" display="https://www.i-med.ac.at/radiologie/"/>
    <hyperlink ref="A52" r:id="rId23" tooltip="Universitätsklinik für Neuroradiologie" display="https://www.i-med.ac.at/neuroradiologie/"/>
    <hyperlink ref="A53" r:id="rId24" tooltip="Univ.-Klinik für Zahnerhaltung und Parodontologie" display="https://www.i-med.ac.at/patienten/ukl_zahnerhaltung.html"/>
    <hyperlink ref="A54" r:id="rId25" display="https://www.i-med.ac.at/patienten/ukl_zahn_prothetik.html"/>
    <hyperlink ref="A55" r:id="rId26" tooltip="Univ.-Klinik für Kieferorthopaedie" display="https://www.i-med.ac.at/patienten/ukl_kiefer.html"/>
    <hyperlink ref="A56" r:id="rId27" tooltip="Univ.-Klinik für Mund-, Kiefer- und Gesichtschirurgie" display="https://www.i-med.ac.at/patienten/ukl_mkg.html"/>
    <hyperlink ref="A57" r:id="rId28" display="http://kinderzentrum.tirol-kliniken.at/page.cfm?vpath=paediatrie-i"/>
    <hyperlink ref="A58" r:id="rId29" display="http://kinderzentrum.tirol-kliniken.at/page.cfm?vpath=paediatrie-ii"/>
    <hyperlink ref="A59" r:id="rId30" display="http://kinderzentrum.tirol-kliniken.at/page.cfm?vpath=paediatrie-iii"/>
    <hyperlink ref="A60" r:id="rId31" tooltip="Universitätsklinik für Nuklearmedizin" display="https://www.i-med.ac.at/patienten/ukl_nuklearmedizin.html"/>
    <hyperlink ref="A61" r:id="rId32" tooltip="Universitätsklinik für Strahlentherapie-Radioonkologie" display="https://www.i-med.ac.at/patienten/ukl_strahlen-radioonklogie.html"/>
    <hyperlink ref="A62" r:id="rId33" display="https://www.i-med.ac.at/patienten/ukl_dermatologie.html"/>
    <hyperlink ref="A63" r:id="rId34" tooltip="Univ.-Klinik für Augenheilkunde" display="https://www.i-med.ac.at/patienten/ukl_augen-hk.html"/>
    <hyperlink ref="A64" r:id="rId35" tooltip="Gemeinsame Einrichtung für Gendermedizin" display="http://fgz.i-med.ac.at/"/>
    <hyperlink ref="A65" r:id="rId36" display="https://www.i-med.ac.at/ge_nw/index.html"/>
  </hyperlinks>
  <pageMargins left="0.7" right="0.7" top="0.78740157499999996" bottom="0.78740157499999996" header="0.3" footer="0.3"/>
  <pageSetup paperSize="9" orientation="portrait" verticalDpi="0" r:id="rId3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3"/>
  <sheetViews>
    <sheetView topLeftCell="D4" workbookViewId="0">
      <selection activeCell="H2" sqref="H2"/>
    </sheetView>
  </sheetViews>
  <sheetFormatPr baseColWidth="10" defaultColWidth="11.42578125" defaultRowHeight="15" x14ac:dyDescent="0.25"/>
  <cols>
    <col min="1" max="1" width="11.140625" style="375" customWidth="1"/>
    <col min="2" max="2" width="18" style="375" customWidth="1"/>
    <col min="3" max="3" width="18.42578125" style="375" customWidth="1"/>
    <col min="4" max="4" width="4.5703125" style="375" customWidth="1"/>
    <col min="5" max="5" width="17.85546875" style="375" customWidth="1"/>
    <col min="6" max="6" width="12.7109375" style="375" bestFit="1" customWidth="1"/>
    <col min="7" max="7" width="10.7109375" style="375" customWidth="1"/>
    <col min="8" max="8" width="16" style="375" customWidth="1"/>
    <col min="9" max="9" width="13.42578125" style="375" bestFit="1" customWidth="1"/>
    <col min="10" max="10" width="12.28515625" style="375" customWidth="1"/>
    <col min="11" max="11" width="4.5703125" style="375" customWidth="1"/>
    <col min="12" max="12" width="16" style="375" customWidth="1"/>
    <col min="13" max="13" width="13.42578125" style="375" bestFit="1" customWidth="1"/>
    <col min="14" max="14" width="11.42578125" style="375"/>
    <col min="15" max="15" width="4.5703125" style="375" customWidth="1"/>
    <col min="16" max="16" width="17.7109375" style="375" customWidth="1"/>
    <col min="17" max="17" width="12.5703125" style="375" bestFit="1" customWidth="1"/>
    <col min="18" max="18" width="13.140625" style="375" bestFit="1" customWidth="1"/>
    <col min="19" max="19" width="12.7109375" style="375" bestFit="1" customWidth="1"/>
    <col min="20" max="20" width="18.5703125" style="375" bestFit="1" customWidth="1"/>
    <col min="21" max="21" width="10.42578125" style="375" bestFit="1" customWidth="1"/>
    <col min="22" max="16384" width="11.42578125" style="375"/>
  </cols>
  <sheetData>
    <row r="1" spans="1:20" ht="18.75" x14ac:dyDescent="0.3">
      <c r="A1" s="376" t="s">
        <v>75</v>
      </c>
      <c r="E1" s="375" t="s">
        <v>335</v>
      </c>
      <c r="H1" s="375" t="s">
        <v>340</v>
      </c>
    </row>
    <row r="2" spans="1:20" ht="18.75" x14ac:dyDescent="0.3">
      <c r="A2" s="376"/>
      <c r="C2" s="377"/>
    </row>
    <row r="4" spans="1:20" ht="15.75" thickBot="1" x14ac:dyDescent="0.3"/>
    <row r="5" spans="1:20" x14ac:dyDescent="0.25">
      <c r="A5" s="589" t="s">
        <v>77</v>
      </c>
      <c r="B5" s="590"/>
      <c r="C5" s="591"/>
      <c r="E5" s="426" t="s">
        <v>308</v>
      </c>
      <c r="F5" s="416"/>
      <c r="G5" s="416"/>
      <c r="H5" s="589" t="s">
        <v>98</v>
      </c>
      <c r="I5" s="590"/>
      <c r="J5" s="591"/>
      <c r="L5" s="589" t="s">
        <v>98</v>
      </c>
      <c r="M5" s="590"/>
      <c r="N5" s="591"/>
      <c r="P5" s="426" t="s">
        <v>309</v>
      </c>
      <c r="Q5" s="426"/>
    </row>
    <row r="6" spans="1:20" x14ac:dyDescent="0.25">
      <c r="A6" s="581" t="s">
        <v>96</v>
      </c>
      <c r="B6" s="582"/>
      <c r="C6" s="583"/>
      <c r="D6" s="441"/>
      <c r="E6" s="441"/>
      <c r="F6" s="441"/>
      <c r="G6" s="441"/>
      <c r="H6" s="581" t="s">
        <v>96</v>
      </c>
      <c r="I6" s="582"/>
      <c r="J6" s="583"/>
      <c r="L6" s="581" t="s">
        <v>97</v>
      </c>
      <c r="M6" s="582"/>
      <c r="N6" s="583"/>
    </row>
    <row r="7" spans="1:20" ht="15.75" thickBot="1" x14ac:dyDescent="0.3">
      <c r="A7" s="378"/>
      <c r="B7" s="379" t="s">
        <v>76</v>
      </c>
      <c r="C7" s="380">
        <v>1720</v>
      </c>
      <c r="D7" s="442"/>
      <c r="E7" s="427" t="s">
        <v>310</v>
      </c>
      <c r="F7" s="428">
        <v>0.28410000000000002</v>
      </c>
      <c r="G7" s="442"/>
      <c r="H7" s="378"/>
      <c r="I7" s="379" t="s">
        <v>76</v>
      </c>
      <c r="J7" s="380">
        <v>1720</v>
      </c>
      <c r="L7" s="378"/>
      <c r="M7" s="379" t="s">
        <v>76</v>
      </c>
      <c r="N7" s="380">
        <v>1720</v>
      </c>
      <c r="P7" s="427" t="s">
        <v>310</v>
      </c>
      <c r="Q7" s="428">
        <v>0.28410000000000002</v>
      </c>
    </row>
    <row r="8" spans="1:20" ht="23.25" thickBot="1" x14ac:dyDescent="0.3">
      <c r="A8" s="381" t="s">
        <v>78</v>
      </c>
      <c r="B8" s="382" t="s">
        <v>94</v>
      </c>
      <c r="C8" s="429" t="s">
        <v>311</v>
      </c>
      <c r="D8" s="443"/>
      <c r="E8" s="424" t="s">
        <v>78</v>
      </c>
      <c r="F8" s="424" t="s">
        <v>312</v>
      </c>
      <c r="G8" s="443"/>
      <c r="H8" s="381" t="s">
        <v>78</v>
      </c>
      <c r="I8" s="382" t="s">
        <v>94</v>
      </c>
      <c r="J8" s="429" t="s">
        <v>311</v>
      </c>
      <c r="L8" s="381" t="s">
        <v>78</v>
      </c>
      <c r="M8" s="382" t="s">
        <v>94</v>
      </c>
      <c r="N8" s="429" t="s">
        <v>311</v>
      </c>
      <c r="P8" s="424" t="s">
        <v>78</v>
      </c>
      <c r="Q8" s="424" t="s">
        <v>312</v>
      </c>
    </row>
    <row r="9" spans="1:20" x14ac:dyDescent="0.25">
      <c r="A9" s="384" t="s">
        <v>79</v>
      </c>
      <c r="B9" s="385"/>
      <c r="C9" s="386">
        <v>0</v>
      </c>
      <c r="D9" s="444"/>
      <c r="E9" s="384" t="s">
        <v>79</v>
      </c>
      <c r="F9" s="386">
        <v>0</v>
      </c>
      <c r="G9" s="444"/>
      <c r="H9" s="384" t="s">
        <v>79</v>
      </c>
      <c r="I9" s="387">
        <v>0</v>
      </c>
      <c r="J9" s="386">
        <v>0</v>
      </c>
      <c r="L9" s="384" t="s">
        <v>79</v>
      </c>
      <c r="M9" s="387">
        <v>0</v>
      </c>
      <c r="N9" s="386">
        <v>0</v>
      </c>
      <c r="P9" s="384" t="s">
        <v>79</v>
      </c>
      <c r="Q9" s="445">
        <v>0</v>
      </c>
      <c r="R9" s="446"/>
    </row>
    <row r="10" spans="1:20" x14ac:dyDescent="0.25">
      <c r="A10" s="388" t="s">
        <v>58</v>
      </c>
      <c r="B10" s="389">
        <f>F10*14*(1+$F$7)</f>
        <v>114381.2075</v>
      </c>
      <c r="C10" s="390">
        <f>B10/$C$7</f>
        <v>66.50070203488373</v>
      </c>
      <c r="D10" s="400"/>
      <c r="E10" s="388" t="s">
        <v>58</v>
      </c>
      <c r="F10" s="390">
        <v>6362.5</v>
      </c>
      <c r="G10" s="400"/>
      <c r="H10" s="388" t="s">
        <v>99</v>
      </c>
      <c r="I10" s="391">
        <f t="shared" ref="I10:I58" si="0">Q10*14*(1+$Q$7)</f>
        <v>39223.091320000007</v>
      </c>
      <c r="J10" s="390">
        <f t="shared" ref="J10:J58" si="1">I10/$C$7</f>
        <v>22.804122860465121</v>
      </c>
      <c r="K10" s="400"/>
      <c r="L10" s="388" t="s">
        <v>99</v>
      </c>
      <c r="M10" s="66">
        <f t="shared" ref="M10:M58" si="2">Q10*15*(1+$Q$7)</f>
        <v>42024.740700000002</v>
      </c>
      <c r="N10" s="390">
        <f t="shared" ref="N10:N58" si="3">M10/$C$7</f>
        <v>24.43298877906977</v>
      </c>
      <c r="O10" s="447"/>
      <c r="P10" s="388" t="s">
        <v>99</v>
      </c>
      <c r="Q10" s="448">
        <v>2181.8000000000002</v>
      </c>
      <c r="R10" s="446"/>
      <c r="S10" s="447"/>
      <c r="T10" s="447"/>
    </row>
    <row r="11" spans="1:20" x14ac:dyDescent="0.25">
      <c r="A11" s="388" t="s">
        <v>59</v>
      </c>
      <c r="B11" s="389">
        <f t="shared" ref="B11:B21" si="4">F11*14*(1+$F$7)</f>
        <v>125241.35484000001</v>
      </c>
      <c r="C11" s="390">
        <f t="shared" ref="C11:C27" si="5">B11/$C$7</f>
        <v>72.814741186046518</v>
      </c>
      <c r="D11" s="400"/>
      <c r="E11" s="388" t="s">
        <v>59</v>
      </c>
      <c r="F11" s="390">
        <v>6966.6</v>
      </c>
      <c r="G11" s="400"/>
      <c r="H11" s="388" t="s">
        <v>100</v>
      </c>
      <c r="I11" s="391">
        <f t="shared" si="0"/>
        <v>41723.747660000001</v>
      </c>
      <c r="J11" s="390">
        <f t="shared" si="1"/>
        <v>24.257992825581397</v>
      </c>
      <c r="L11" s="388" t="s">
        <v>100</v>
      </c>
      <c r="M11" s="66">
        <f t="shared" si="2"/>
        <v>44704.015350000001</v>
      </c>
      <c r="N11" s="390">
        <f t="shared" si="3"/>
        <v>25.99070659883721</v>
      </c>
      <c r="P11" s="388" t="s">
        <v>100</v>
      </c>
      <c r="Q11" s="448">
        <v>2320.9</v>
      </c>
      <c r="R11" s="446"/>
      <c r="S11" s="447"/>
    </row>
    <row r="12" spans="1:20" x14ac:dyDescent="0.25">
      <c r="A12" s="388" t="s">
        <v>60</v>
      </c>
      <c r="B12" s="389">
        <f t="shared" si="4"/>
        <v>135673.64006000001</v>
      </c>
      <c r="C12" s="390">
        <f t="shared" si="5"/>
        <v>78.880023290697679</v>
      </c>
      <c r="D12" s="400"/>
      <c r="E12" s="388" t="s">
        <v>60</v>
      </c>
      <c r="F12" s="390">
        <v>7546.9</v>
      </c>
      <c r="G12" s="400"/>
      <c r="H12" s="388" t="s">
        <v>101</v>
      </c>
      <c r="I12" s="391">
        <f t="shared" si="0"/>
        <v>44226.201740000004</v>
      </c>
      <c r="J12" s="390">
        <f t="shared" si="1"/>
        <v>25.712907988372095</v>
      </c>
      <c r="L12" s="388" t="s">
        <v>101</v>
      </c>
      <c r="M12" s="66">
        <f t="shared" si="2"/>
        <v>47385.21615</v>
      </c>
      <c r="N12" s="390">
        <f t="shared" si="3"/>
        <v>27.549544273255815</v>
      </c>
      <c r="P12" s="388" t="s">
        <v>101</v>
      </c>
      <c r="Q12" s="448">
        <v>2460.1</v>
      </c>
      <c r="R12" s="446"/>
      <c r="S12" s="447"/>
    </row>
    <row r="13" spans="1:20" x14ac:dyDescent="0.25">
      <c r="A13" s="388" t="s">
        <v>61</v>
      </c>
      <c r="B13" s="389">
        <f t="shared" si="4"/>
        <v>146753.11168</v>
      </c>
      <c r="C13" s="390">
        <f t="shared" si="5"/>
        <v>85.32157655813954</v>
      </c>
      <c r="D13" s="400"/>
      <c r="E13" s="388" t="s">
        <v>61</v>
      </c>
      <c r="F13" s="390">
        <v>8163.2</v>
      </c>
      <c r="G13" s="400"/>
      <c r="H13" s="388" t="s">
        <v>102</v>
      </c>
      <c r="I13" s="391">
        <f t="shared" si="0"/>
        <v>46726.858079999998</v>
      </c>
      <c r="J13" s="390">
        <f t="shared" si="1"/>
        <v>27.166777953488371</v>
      </c>
      <c r="L13" s="388" t="s">
        <v>102</v>
      </c>
      <c r="M13" s="66">
        <f t="shared" si="2"/>
        <v>50064.4908</v>
      </c>
      <c r="N13" s="390">
        <f t="shared" si="3"/>
        <v>29.107262093023255</v>
      </c>
      <c r="P13" s="388" t="s">
        <v>102</v>
      </c>
      <c r="Q13" s="448">
        <v>2599.1999999999998</v>
      </c>
      <c r="R13" s="446"/>
      <c r="S13" s="447"/>
    </row>
    <row r="14" spans="1:20" x14ac:dyDescent="0.25">
      <c r="A14" s="388" t="s">
        <v>62</v>
      </c>
      <c r="B14" s="389">
        <f t="shared" si="4"/>
        <v>157512.58558000001</v>
      </c>
      <c r="C14" s="390">
        <f t="shared" si="5"/>
        <v>91.577084639534888</v>
      </c>
      <c r="D14" s="400"/>
      <c r="E14" s="388" t="s">
        <v>62</v>
      </c>
      <c r="F14" s="390">
        <v>8761.7000000000007</v>
      </c>
      <c r="G14" s="400"/>
      <c r="H14" s="388" t="s">
        <v>103</v>
      </c>
      <c r="I14" s="391">
        <f t="shared" si="0"/>
        <v>53193.328860000001</v>
      </c>
      <c r="J14" s="390">
        <f t="shared" si="1"/>
        <v>30.926353988372092</v>
      </c>
      <c r="L14" s="388" t="s">
        <v>103</v>
      </c>
      <c r="M14" s="66">
        <f t="shared" si="2"/>
        <v>56992.852350000001</v>
      </c>
      <c r="N14" s="390">
        <f t="shared" si="3"/>
        <v>33.135379273255815</v>
      </c>
      <c r="P14" s="388" t="s">
        <v>103</v>
      </c>
      <c r="Q14" s="448">
        <v>2958.9</v>
      </c>
      <c r="R14" s="446"/>
      <c r="S14" s="447"/>
    </row>
    <row r="15" spans="1:20" x14ac:dyDescent="0.25">
      <c r="A15" s="388" t="s">
        <v>63</v>
      </c>
      <c r="B15" s="389">
        <f t="shared" si="4"/>
        <v>86816.460080000004</v>
      </c>
      <c r="C15" s="390">
        <f t="shared" si="5"/>
        <v>50.474686093023259</v>
      </c>
      <c r="D15" s="400"/>
      <c r="E15" s="388" t="s">
        <v>63</v>
      </c>
      <c r="F15" s="390">
        <v>4829.2</v>
      </c>
      <c r="G15" s="400"/>
      <c r="H15" s="388" t="s">
        <v>104</v>
      </c>
      <c r="I15" s="391">
        <f t="shared" si="0"/>
        <v>58717.783879999995</v>
      </c>
      <c r="J15" s="390">
        <f t="shared" si="1"/>
        <v>34.13824644186046</v>
      </c>
      <c r="L15" s="388" t="s">
        <v>104</v>
      </c>
      <c r="M15" s="66">
        <f t="shared" si="2"/>
        <v>62911.9113</v>
      </c>
      <c r="N15" s="390">
        <f t="shared" si="3"/>
        <v>36.576692616279068</v>
      </c>
      <c r="P15" s="388" t="s">
        <v>104</v>
      </c>
      <c r="Q15" s="448">
        <v>3266.2</v>
      </c>
      <c r="R15" s="446"/>
      <c r="S15" s="447"/>
    </row>
    <row r="16" spans="1:20" x14ac:dyDescent="0.25">
      <c r="A16" s="388" t="s">
        <v>92</v>
      </c>
      <c r="B16" s="389">
        <f t="shared" si="4"/>
        <v>100594.33944000001</v>
      </c>
      <c r="C16" s="390">
        <f t="shared" si="5"/>
        <v>58.485081069767446</v>
      </c>
      <c r="D16" s="400"/>
      <c r="E16" s="388" t="s">
        <v>92</v>
      </c>
      <c r="F16" s="390">
        <v>5595.6</v>
      </c>
      <c r="G16" s="400"/>
      <c r="H16" s="388" t="s">
        <v>105</v>
      </c>
      <c r="I16" s="391">
        <f t="shared" si="0"/>
        <v>64337.519120000004</v>
      </c>
      <c r="J16" s="390">
        <f t="shared" si="1"/>
        <v>37.405534372093022</v>
      </c>
      <c r="L16" s="388" t="s">
        <v>105</v>
      </c>
      <c r="M16" s="66">
        <f t="shared" si="2"/>
        <v>68933.056200000006</v>
      </c>
      <c r="N16" s="390">
        <f t="shared" si="3"/>
        <v>40.077358255813955</v>
      </c>
      <c r="P16" s="388" t="s">
        <v>105</v>
      </c>
      <c r="Q16" s="448">
        <v>3578.8</v>
      </c>
      <c r="R16" s="446"/>
      <c r="S16" s="447"/>
    </row>
    <row r="17" spans="1:19" ht="15.75" thickBot="1" x14ac:dyDescent="0.3">
      <c r="A17" s="388" t="s">
        <v>65</v>
      </c>
      <c r="B17" s="389">
        <f t="shared" si="4"/>
        <v>108865.74118000001</v>
      </c>
      <c r="C17" s="390">
        <f t="shared" si="5"/>
        <v>63.294035569767452</v>
      </c>
      <c r="D17" s="400"/>
      <c r="E17" s="388" t="s">
        <v>65</v>
      </c>
      <c r="F17" s="390">
        <v>6055.7</v>
      </c>
      <c r="G17" s="400"/>
      <c r="H17" s="392" t="s">
        <v>106</v>
      </c>
      <c r="I17" s="63">
        <f t="shared" si="0"/>
        <v>69951.861140000008</v>
      </c>
      <c r="J17" s="393">
        <f t="shared" si="1"/>
        <v>40.669686709302333</v>
      </c>
      <c r="L17" s="392" t="s">
        <v>106</v>
      </c>
      <c r="M17" s="214">
        <f t="shared" si="2"/>
        <v>74948.422650000008</v>
      </c>
      <c r="N17" s="393">
        <f t="shared" si="3"/>
        <v>43.574664331395354</v>
      </c>
      <c r="P17" s="392" t="s">
        <v>106</v>
      </c>
      <c r="Q17" s="449">
        <v>3891.1</v>
      </c>
      <c r="R17" s="446"/>
      <c r="S17" s="447"/>
    </row>
    <row r="18" spans="1:19" x14ac:dyDescent="0.25">
      <c r="A18" s="388" t="s">
        <v>66</v>
      </c>
      <c r="B18" s="389">
        <f t="shared" si="4"/>
        <v>119864.31450000001</v>
      </c>
      <c r="C18" s="390">
        <f t="shared" si="5"/>
        <v>69.688554941860474</v>
      </c>
      <c r="D18" s="400"/>
      <c r="E18" s="388" t="s">
        <v>66</v>
      </c>
      <c r="F18" s="390">
        <v>6667.5</v>
      </c>
      <c r="G18" s="400"/>
      <c r="H18" s="388" t="s">
        <v>107</v>
      </c>
      <c r="I18" s="62">
        <f t="shared" si="0"/>
        <v>41723.747660000001</v>
      </c>
      <c r="J18" s="394">
        <f t="shared" si="1"/>
        <v>24.257992825581397</v>
      </c>
      <c r="L18" s="388" t="s">
        <v>107</v>
      </c>
      <c r="M18" s="66">
        <f t="shared" si="2"/>
        <v>44704.015350000001</v>
      </c>
      <c r="N18" s="394">
        <f t="shared" si="3"/>
        <v>25.99070659883721</v>
      </c>
      <c r="P18" s="388" t="s">
        <v>107</v>
      </c>
      <c r="Q18" s="448">
        <v>2320.9</v>
      </c>
      <c r="R18" s="446"/>
      <c r="S18" s="447"/>
    </row>
    <row r="19" spans="1:19" x14ac:dyDescent="0.25">
      <c r="A19" s="388" t="s">
        <v>67</v>
      </c>
      <c r="B19" s="389">
        <f t="shared" si="4"/>
        <v>130621.99066</v>
      </c>
      <c r="C19" s="390">
        <f t="shared" si="5"/>
        <v>75.943017825581393</v>
      </c>
      <c r="D19" s="400"/>
      <c r="E19" s="388" t="s">
        <v>67</v>
      </c>
      <c r="F19" s="390">
        <v>7265.9</v>
      </c>
      <c r="G19" s="400"/>
      <c r="H19" s="388" t="s">
        <v>112</v>
      </c>
      <c r="I19" s="62">
        <f t="shared" si="0"/>
        <v>45472.035559999997</v>
      </c>
      <c r="J19" s="390">
        <f t="shared" si="1"/>
        <v>26.437229976744185</v>
      </c>
      <c r="L19" s="388" t="s">
        <v>112</v>
      </c>
      <c r="M19" s="66">
        <f t="shared" si="2"/>
        <v>48720.038099999998</v>
      </c>
      <c r="N19" s="390">
        <f t="shared" si="3"/>
        <v>28.325603546511626</v>
      </c>
      <c r="P19" s="388" t="s">
        <v>112</v>
      </c>
      <c r="Q19" s="448">
        <v>2529.4</v>
      </c>
      <c r="R19" s="446"/>
      <c r="S19" s="447"/>
    </row>
    <row r="20" spans="1:19" x14ac:dyDescent="0.25">
      <c r="A20" s="388" t="s">
        <v>69</v>
      </c>
      <c r="B20" s="389">
        <f t="shared" si="4"/>
        <v>141379.66681999998</v>
      </c>
      <c r="C20" s="390">
        <f t="shared" si="5"/>
        <v>82.197480709302312</v>
      </c>
      <c r="D20" s="400"/>
      <c r="E20" s="388" t="s">
        <v>69</v>
      </c>
      <c r="F20" s="390">
        <v>7864.3</v>
      </c>
      <c r="G20" s="400"/>
      <c r="H20" s="388" t="s">
        <v>113</v>
      </c>
      <c r="I20" s="62">
        <f t="shared" si="0"/>
        <v>47972.691899999998</v>
      </c>
      <c r="J20" s="390">
        <f t="shared" si="1"/>
        <v>27.891099941860464</v>
      </c>
      <c r="L20" s="388" t="s">
        <v>113</v>
      </c>
      <c r="M20" s="66">
        <f t="shared" si="2"/>
        <v>51399.312749999997</v>
      </c>
      <c r="N20" s="390">
        <f t="shared" si="3"/>
        <v>29.88332136627907</v>
      </c>
      <c r="P20" s="388" t="s">
        <v>113</v>
      </c>
      <c r="Q20" s="448">
        <v>2668.5</v>
      </c>
      <c r="R20" s="446"/>
      <c r="S20" s="447"/>
    </row>
    <row r="21" spans="1:19" x14ac:dyDescent="0.25">
      <c r="A21" s="388" t="s">
        <v>68</v>
      </c>
      <c r="B21" s="389">
        <f t="shared" si="4"/>
        <v>152130.15201999998</v>
      </c>
      <c r="C21" s="390">
        <f t="shared" si="5"/>
        <v>88.44776280232557</v>
      </c>
      <c r="D21" s="400"/>
      <c r="E21" s="388" t="s">
        <v>68</v>
      </c>
      <c r="F21" s="390">
        <v>8462.2999999999993</v>
      </c>
      <c r="G21" s="400"/>
      <c r="H21" s="388" t="s">
        <v>114</v>
      </c>
      <c r="I21" s="62">
        <f t="shared" si="0"/>
        <v>51850.417079999992</v>
      </c>
      <c r="J21" s="390">
        <f t="shared" si="1"/>
        <v>30.145591325581389</v>
      </c>
      <c r="L21" s="388" t="s">
        <v>114</v>
      </c>
      <c r="M21" s="66">
        <f t="shared" si="2"/>
        <v>55554.018300000003</v>
      </c>
      <c r="N21" s="390">
        <f t="shared" si="3"/>
        <v>32.298847848837212</v>
      </c>
      <c r="P21" s="388" t="s">
        <v>114</v>
      </c>
      <c r="Q21" s="448">
        <v>2884.2</v>
      </c>
      <c r="R21" s="446"/>
      <c r="S21" s="447"/>
    </row>
    <row r="22" spans="1:19" x14ac:dyDescent="0.25">
      <c r="A22" s="388" t="s">
        <v>70</v>
      </c>
      <c r="B22" s="395">
        <f>F22*14*(1+$F$7)</f>
        <v>64337.519120000004</v>
      </c>
      <c r="C22" s="390">
        <f t="shared" si="5"/>
        <v>37.405534372093022</v>
      </c>
      <c r="D22" s="400"/>
      <c r="E22" s="388" t="s">
        <v>70</v>
      </c>
      <c r="F22" s="390">
        <v>3578.8</v>
      </c>
      <c r="G22" s="400"/>
      <c r="H22" s="388" t="s">
        <v>115</v>
      </c>
      <c r="I22" s="62">
        <f t="shared" si="0"/>
        <v>58717.783879999995</v>
      </c>
      <c r="J22" s="390">
        <f t="shared" si="1"/>
        <v>34.13824644186046</v>
      </c>
      <c r="L22" s="388" t="s">
        <v>115</v>
      </c>
      <c r="M22" s="66">
        <f t="shared" si="2"/>
        <v>62911.9113</v>
      </c>
      <c r="N22" s="390">
        <f t="shared" si="3"/>
        <v>36.576692616279068</v>
      </c>
      <c r="P22" s="388" t="s">
        <v>115</v>
      </c>
      <c r="Q22" s="448">
        <v>3266.2</v>
      </c>
      <c r="R22" s="446"/>
      <c r="S22" s="447"/>
    </row>
    <row r="23" spans="1:19" x14ac:dyDescent="0.25">
      <c r="A23" s="388" t="s">
        <v>71</v>
      </c>
      <c r="B23" s="395">
        <f t="shared" ref="B23:B27" si="6">F23*14*(1+$F$7)</f>
        <v>76270.91724000001</v>
      </c>
      <c r="C23" s="390">
        <f t="shared" si="5"/>
        <v>44.343556534883724</v>
      </c>
      <c r="D23" s="400"/>
      <c r="E23" s="388" t="s">
        <v>71</v>
      </c>
      <c r="F23" s="390">
        <v>4242.6000000000004</v>
      </c>
      <c r="G23" s="400"/>
      <c r="H23" s="388" t="s">
        <v>116</v>
      </c>
      <c r="I23" s="62">
        <f t="shared" si="0"/>
        <v>69951.861140000008</v>
      </c>
      <c r="J23" s="390">
        <f t="shared" si="1"/>
        <v>40.669686709302333</v>
      </c>
      <c r="L23" s="388" t="s">
        <v>116</v>
      </c>
      <c r="M23" s="66">
        <f t="shared" si="2"/>
        <v>74948.422650000008</v>
      </c>
      <c r="N23" s="390">
        <f t="shared" si="3"/>
        <v>43.574664331395354</v>
      </c>
      <c r="P23" s="388" t="s">
        <v>116</v>
      </c>
      <c r="Q23" s="448">
        <v>3891.1</v>
      </c>
      <c r="R23" s="446"/>
      <c r="S23" s="447"/>
    </row>
    <row r="24" spans="1:19" x14ac:dyDescent="0.25">
      <c r="A24" s="388" t="s">
        <v>72</v>
      </c>
      <c r="B24" s="395">
        <f t="shared" si="6"/>
        <v>85444.784459999995</v>
      </c>
      <c r="C24" s="390">
        <f t="shared" si="5"/>
        <v>49.677200267441854</v>
      </c>
      <c r="D24" s="400"/>
      <c r="E24" s="388" t="s">
        <v>72</v>
      </c>
      <c r="F24" s="390">
        <v>4752.8999999999996</v>
      </c>
      <c r="G24" s="400"/>
      <c r="H24" s="388" t="s">
        <v>117</v>
      </c>
      <c r="I24" s="62">
        <f t="shared" si="0"/>
        <v>76270.91724000001</v>
      </c>
      <c r="J24" s="390">
        <f t="shared" si="1"/>
        <v>44.343556534883724</v>
      </c>
      <c r="L24" s="388" t="s">
        <v>117</v>
      </c>
      <c r="M24" s="66">
        <f t="shared" si="2"/>
        <v>81718.839900000006</v>
      </c>
      <c r="N24" s="390">
        <f t="shared" si="3"/>
        <v>47.510953430232561</v>
      </c>
      <c r="P24" s="388" t="s">
        <v>117</v>
      </c>
      <c r="Q24" s="448">
        <v>4242.6000000000004</v>
      </c>
      <c r="R24" s="446"/>
      <c r="S24" s="447"/>
    </row>
    <row r="25" spans="1:19" ht="15.75" thickBot="1" x14ac:dyDescent="0.3">
      <c r="A25" s="388" t="s">
        <v>73</v>
      </c>
      <c r="B25" s="395">
        <f t="shared" si="6"/>
        <v>94401.125140000018</v>
      </c>
      <c r="C25" s="390">
        <f t="shared" si="5"/>
        <v>54.884375081395362</v>
      </c>
      <c r="D25" s="400"/>
      <c r="E25" s="388" t="s">
        <v>73</v>
      </c>
      <c r="F25" s="390">
        <v>5251.1</v>
      </c>
      <c r="G25" s="400"/>
      <c r="H25" s="392" t="s">
        <v>118</v>
      </c>
      <c r="I25" s="63">
        <f t="shared" si="0"/>
        <v>82598.962040000013</v>
      </c>
      <c r="J25" s="393">
        <f t="shared" si="1"/>
        <v>48.022652348837219</v>
      </c>
      <c r="L25" s="392" t="s">
        <v>118</v>
      </c>
      <c r="M25" s="214">
        <f t="shared" si="2"/>
        <v>88498.887900000002</v>
      </c>
      <c r="N25" s="393">
        <f t="shared" si="3"/>
        <v>51.45284180232558</v>
      </c>
      <c r="P25" s="392" t="s">
        <v>118</v>
      </c>
      <c r="Q25" s="449">
        <v>4594.6000000000004</v>
      </c>
      <c r="R25" s="446"/>
      <c r="S25" s="447"/>
    </row>
    <row r="26" spans="1:19" x14ac:dyDescent="0.25">
      <c r="A26" s="388" t="s">
        <v>74</v>
      </c>
      <c r="B26" s="395">
        <f t="shared" si="6"/>
        <v>99224.461559999996</v>
      </c>
      <c r="C26" s="390">
        <f t="shared" si="5"/>
        <v>57.688640441860464</v>
      </c>
      <c r="D26" s="400"/>
      <c r="E26" s="388" t="s">
        <v>74</v>
      </c>
      <c r="F26" s="390">
        <v>5519.4</v>
      </c>
      <c r="G26" s="400"/>
      <c r="H26" s="388" t="s">
        <v>119</v>
      </c>
      <c r="I26" s="62">
        <f t="shared" si="0"/>
        <v>42971.37922000001</v>
      </c>
      <c r="J26" s="394">
        <f t="shared" si="1"/>
        <v>24.983360011627912</v>
      </c>
      <c r="L26" s="388" t="s">
        <v>119</v>
      </c>
      <c r="M26" s="66">
        <f t="shared" si="2"/>
        <v>46040.763449999999</v>
      </c>
      <c r="N26" s="394">
        <f t="shared" si="3"/>
        <v>26.767885726744186</v>
      </c>
      <c r="P26" s="388" t="s">
        <v>119</v>
      </c>
      <c r="Q26" s="448">
        <v>2390.3000000000002</v>
      </c>
      <c r="R26" s="446"/>
      <c r="S26" s="447"/>
    </row>
    <row r="27" spans="1:19" ht="15.75" thickBot="1" x14ac:dyDescent="0.3">
      <c r="A27" s="396" t="s">
        <v>91</v>
      </c>
      <c r="B27" s="398">
        <f t="shared" si="6"/>
        <v>46726.858079999998</v>
      </c>
      <c r="C27" s="398">
        <f t="shared" si="5"/>
        <v>27.166777953488371</v>
      </c>
      <c r="D27" s="400"/>
      <c r="E27" s="396" t="s">
        <v>91</v>
      </c>
      <c r="F27" s="398">
        <f>Q13</f>
        <v>2599.1999999999998</v>
      </c>
      <c r="G27" s="400"/>
      <c r="H27" s="388" t="s">
        <v>108</v>
      </c>
      <c r="I27" s="62">
        <f t="shared" si="0"/>
        <v>47972.691899999998</v>
      </c>
      <c r="J27" s="394">
        <f t="shared" si="1"/>
        <v>27.891099941860464</v>
      </c>
      <c r="L27" s="388" t="s">
        <v>108</v>
      </c>
      <c r="M27" s="66">
        <f t="shared" si="2"/>
        <v>51399.312749999997</v>
      </c>
      <c r="N27" s="394">
        <f t="shared" si="3"/>
        <v>29.88332136627907</v>
      </c>
      <c r="P27" s="388" t="s">
        <v>108</v>
      </c>
      <c r="Q27" s="448">
        <v>2668.5</v>
      </c>
      <c r="R27" s="446"/>
      <c r="S27" s="447"/>
    </row>
    <row r="28" spans="1:19" x14ac:dyDescent="0.25">
      <c r="A28" s="399"/>
      <c r="B28" s="400"/>
      <c r="C28" s="400"/>
      <c r="D28" s="400"/>
      <c r="E28" s="400"/>
      <c r="F28" s="400"/>
      <c r="G28" s="400"/>
      <c r="H28" s="388" t="s">
        <v>120</v>
      </c>
      <c r="I28" s="62">
        <f t="shared" si="0"/>
        <v>50505.707559999995</v>
      </c>
      <c r="J28" s="394">
        <f t="shared" si="1"/>
        <v>29.363783465116278</v>
      </c>
      <c r="L28" s="388" t="s">
        <v>120</v>
      </c>
      <c r="M28" s="66">
        <f t="shared" si="2"/>
        <v>54113.258099999999</v>
      </c>
      <c r="N28" s="394">
        <f t="shared" si="3"/>
        <v>31.461196569767441</v>
      </c>
      <c r="P28" s="388" t="s">
        <v>120</v>
      </c>
      <c r="Q28" s="448">
        <v>2809.4</v>
      </c>
      <c r="R28" s="446"/>
      <c r="S28" s="447"/>
    </row>
    <row r="29" spans="1:19" x14ac:dyDescent="0.25">
      <c r="A29" s="401"/>
      <c r="B29" s="402"/>
      <c r="C29" s="402"/>
      <c r="D29" s="400"/>
      <c r="E29" s="400"/>
      <c r="F29" s="400"/>
      <c r="G29" s="400"/>
      <c r="H29" s="388" t="s">
        <v>121</v>
      </c>
      <c r="I29" s="62">
        <f t="shared" si="0"/>
        <v>58717.783879999995</v>
      </c>
      <c r="J29" s="394">
        <f t="shared" si="1"/>
        <v>34.13824644186046</v>
      </c>
      <c r="L29" s="388" t="s">
        <v>121</v>
      </c>
      <c r="M29" s="66">
        <f t="shared" si="2"/>
        <v>62911.9113</v>
      </c>
      <c r="N29" s="394">
        <f t="shared" si="3"/>
        <v>36.576692616279068</v>
      </c>
      <c r="P29" s="388" t="s">
        <v>121</v>
      </c>
      <c r="Q29" s="448">
        <v>3266.2</v>
      </c>
      <c r="R29" s="446"/>
      <c r="S29" s="447"/>
    </row>
    <row r="30" spans="1:19" ht="15.75" thickBot="1" x14ac:dyDescent="0.3">
      <c r="F30" s="400"/>
      <c r="H30" s="388" t="s">
        <v>122</v>
      </c>
      <c r="I30" s="62">
        <f t="shared" si="0"/>
        <v>65743.351800000004</v>
      </c>
      <c r="J30" s="394">
        <f t="shared" si="1"/>
        <v>38.222878953488376</v>
      </c>
      <c r="L30" s="388" t="s">
        <v>122</v>
      </c>
      <c r="M30" s="66">
        <f t="shared" si="2"/>
        <v>70439.305500000002</v>
      </c>
      <c r="N30" s="394">
        <f t="shared" si="3"/>
        <v>40.953084593023256</v>
      </c>
      <c r="P30" s="388" t="s">
        <v>122</v>
      </c>
      <c r="Q30" s="448">
        <v>3657</v>
      </c>
      <c r="R30" s="446"/>
      <c r="S30" s="447"/>
    </row>
    <row r="31" spans="1:19" x14ac:dyDescent="0.25">
      <c r="A31" s="403" t="s">
        <v>93</v>
      </c>
      <c r="B31" s="404"/>
      <c r="C31" s="405"/>
      <c r="D31" s="450"/>
      <c r="E31" s="450"/>
      <c r="F31" s="450"/>
      <c r="G31" s="450"/>
      <c r="H31" s="388" t="s">
        <v>123</v>
      </c>
      <c r="I31" s="62">
        <f t="shared" si="0"/>
        <v>78376.070779999995</v>
      </c>
      <c r="J31" s="394">
        <f t="shared" si="1"/>
        <v>45.567483011627907</v>
      </c>
      <c r="L31" s="388" t="s">
        <v>123</v>
      </c>
      <c r="M31" s="66">
        <f t="shared" si="2"/>
        <v>83974.361550000001</v>
      </c>
      <c r="N31" s="394">
        <f t="shared" si="3"/>
        <v>48.822303226744189</v>
      </c>
      <c r="P31" s="388" t="s">
        <v>123</v>
      </c>
      <c r="Q31" s="448">
        <v>4359.7</v>
      </c>
      <c r="R31" s="446"/>
      <c r="S31" s="447"/>
    </row>
    <row r="32" spans="1:19" x14ac:dyDescent="0.25">
      <c r="A32" s="581" t="s">
        <v>97</v>
      </c>
      <c r="B32" s="582"/>
      <c r="C32" s="583"/>
      <c r="D32" s="441"/>
      <c r="E32" s="441"/>
      <c r="F32" s="441"/>
      <c r="G32" s="441"/>
      <c r="H32" s="388" t="s">
        <v>124</v>
      </c>
      <c r="I32" s="62">
        <f t="shared" si="0"/>
        <v>85433.998019999999</v>
      </c>
      <c r="J32" s="394">
        <f t="shared" si="1"/>
        <v>49.67092908139535</v>
      </c>
      <c r="L32" s="388" t="s">
        <v>124</v>
      </c>
      <c r="M32" s="66">
        <f t="shared" si="2"/>
        <v>91536.426449999999</v>
      </c>
      <c r="N32" s="394">
        <f t="shared" si="3"/>
        <v>53.218852587209305</v>
      </c>
      <c r="P32" s="388" t="s">
        <v>124</v>
      </c>
      <c r="Q32" s="448">
        <v>4752.3</v>
      </c>
      <c r="R32" s="446"/>
      <c r="S32" s="447"/>
    </row>
    <row r="33" spans="1:19" ht="15.75" thickBot="1" x14ac:dyDescent="0.3">
      <c r="A33" s="406"/>
      <c r="B33" s="407" t="s">
        <v>76</v>
      </c>
      <c r="C33" s="408">
        <v>1720</v>
      </c>
      <c r="D33" s="416"/>
      <c r="E33" s="427" t="s">
        <v>310</v>
      </c>
      <c r="F33" s="428">
        <v>0.28410000000000002</v>
      </c>
      <c r="G33" s="416"/>
      <c r="H33" s="392" t="s">
        <v>125</v>
      </c>
      <c r="I33" s="63">
        <f t="shared" si="0"/>
        <v>92331.926399999997</v>
      </c>
      <c r="J33" s="409">
        <f t="shared" si="1"/>
        <v>53.68135255813953</v>
      </c>
      <c r="L33" s="392" t="s">
        <v>125</v>
      </c>
      <c r="M33" s="214">
        <f t="shared" si="2"/>
        <v>98927.063999999998</v>
      </c>
      <c r="N33" s="410">
        <f t="shared" si="3"/>
        <v>57.515734883720931</v>
      </c>
      <c r="P33" s="392" t="s">
        <v>125</v>
      </c>
      <c r="Q33" s="449">
        <v>5136</v>
      </c>
      <c r="R33" s="446"/>
      <c r="S33" s="447"/>
    </row>
    <row r="34" spans="1:19" ht="15.75" thickBot="1" x14ac:dyDescent="0.3">
      <c r="A34" s="381" t="s">
        <v>78</v>
      </c>
      <c r="B34" s="382" t="s">
        <v>94</v>
      </c>
      <c r="C34" s="383" t="s">
        <v>95</v>
      </c>
      <c r="D34" s="443"/>
      <c r="E34" s="424" t="s">
        <v>78</v>
      </c>
      <c r="F34" s="424" t="s">
        <v>312</v>
      </c>
      <c r="G34" s="443"/>
      <c r="H34" s="388" t="s">
        <v>126</v>
      </c>
      <c r="I34" s="62">
        <f t="shared" si="0"/>
        <v>45472.035559999997</v>
      </c>
      <c r="J34" s="394">
        <f t="shared" si="1"/>
        <v>26.437229976744185</v>
      </c>
      <c r="L34" s="388" t="s">
        <v>126</v>
      </c>
      <c r="M34" s="66">
        <f t="shared" si="2"/>
        <v>48720.038099999998</v>
      </c>
      <c r="N34" s="411">
        <f t="shared" si="3"/>
        <v>28.325603546511626</v>
      </c>
      <c r="P34" s="388" t="s">
        <v>126</v>
      </c>
      <c r="Q34" s="448">
        <v>2529.4</v>
      </c>
      <c r="R34" s="446"/>
      <c r="S34" s="447"/>
    </row>
    <row r="35" spans="1:19" x14ac:dyDescent="0.25">
      <c r="A35" s="384" t="s">
        <v>79</v>
      </c>
      <c r="B35" s="385"/>
      <c r="C35" s="386">
        <v>0</v>
      </c>
      <c r="D35" s="444"/>
      <c r="E35" s="384" t="s">
        <v>79</v>
      </c>
      <c r="F35" s="386">
        <f>F9</f>
        <v>0</v>
      </c>
      <c r="G35" s="444"/>
      <c r="H35" s="388" t="s">
        <v>127</v>
      </c>
      <c r="I35" s="62">
        <f t="shared" si="0"/>
        <v>49975.374259999997</v>
      </c>
      <c r="J35" s="394">
        <f t="shared" si="1"/>
        <v>29.055450151162788</v>
      </c>
      <c r="L35" s="388" t="s">
        <v>127</v>
      </c>
      <c r="M35" s="66">
        <f t="shared" si="2"/>
        <v>53545.043850000002</v>
      </c>
      <c r="N35" s="394">
        <f t="shared" si="3"/>
        <v>31.130839447674418</v>
      </c>
      <c r="P35" s="388" t="s">
        <v>127</v>
      </c>
      <c r="Q35" s="448">
        <v>2779.9</v>
      </c>
      <c r="R35" s="446"/>
      <c r="S35" s="447"/>
    </row>
    <row r="36" spans="1:19" x14ac:dyDescent="0.25">
      <c r="A36" s="388" t="s">
        <v>58</v>
      </c>
      <c r="B36" s="389">
        <f>F36*15*(1+$F$7)</f>
        <v>122551.29375</v>
      </c>
      <c r="C36" s="390">
        <f t="shared" ref="C36:C53" si="7">B36/$C$7</f>
        <v>71.250752180232553</v>
      </c>
      <c r="D36" s="400"/>
      <c r="E36" s="388" t="s">
        <v>58</v>
      </c>
      <c r="F36" s="390">
        <f t="shared" ref="F36:F53" si="8">F10</f>
        <v>6362.5</v>
      </c>
      <c r="G36" s="400"/>
      <c r="H36" s="388" t="s">
        <v>109</v>
      </c>
      <c r="I36" s="62">
        <f t="shared" si="0"/>
        <v>52657.602340000005</v>
      </c>
      <c r="J36" s="394">
        <f t="shared" si="1"/>
        <v>30.61488508139535</v>
      </c>
      <c r="L36" s="388" t="s">
        <v>109</v>
      </c>
      <c r="M36" s="66">
        <f t="shared" si="2"/>
        <v>56418.859649999999</v>
      </c>
      <c r="N36" s="394">
        <f t="shared" si="3"/>
        <v>32.8016625872093</v>
      </c>
      <c r="P36" s="388" t="s">
        <v>109</v>
      </c>
      <c r="Q36" s="448">
        <v>2929.1</v>
      </c>
      <c r="R36" s="446"/>
      <c r="S36" s="447"/>
    </row>
    <row r="37" spans="1:19" x14ac:dyDescent="0.25">
      <c r="A37" s="388" t="s">
        <v>59</v>
      </c>
      <c r="B37" s="389">
        <f t="shared" ref="B37:B47" si="9">F37*15*(1+$F$7)</f>
        <v>134187.16589999999</v>
      </c>
      <c r="C37" s="390">
        <f t="shared" si="7"/>
        <v>78.015794127906972</v>
      </c>
      <c r="D37" s="400"/>
      <c r="E37" s="388" t="s">
        <v>59</v>
      </c>
      <c r="F37" s="390">
        <f t="shared" si="8"/>
        <v>6966.6</v>
      </c>
      <c r="G37" s="400"/>
      <c r="H37" s="388" t="s">
        <v>128</v>
      </c>
      <c r="I37" s="62">
        <f t="shared" si="0"/>
        <v>64337.519120000004</v>
      </c>
      <c r="J37" s="394">
        <f t="shared" si="1"/>
        <v>37.405534372093022</v>
      </c>
      <c r="L37" s="388" t="s">
        <v>128</v>
      </c>
      <c r="M37" s="66">
        <f t="shared" si="2"/>
        <v>68933.056200000006</v>
      </c>
      <c r="N37" s="394">
        <f t="shared" si="3"/>
        <v>40.077358255813955</v>
      </c>
      <c r="P37" s="388" t="s">
        <v>128</v>
      </c>
      <c r="Q37" s="448">
        <v>3578.8</v>
      </c>
      <c r="R37" s="446"/>
      <c r="S37" s="447"/>
    </row>
    <row r="38" spans="1:19" x14ac:dyDescent="0.25">
      <c r="A38" s="388" t="s">
        <v>60</v>
      </c>
      <c r="B38" s="389">
        <f t="shared" si="9"/>
        <v>145364.61434999999</v>
      </c>
      <c r="C38" s="390">
        <f t="shared" si="7"/>
        <v>84.514310668604651</v>
      </c>
      <c r="D38" s="400"/>
      <c r="E38" s="388" t="s">
        <v>60</v>
      </c>
      <c r="F38" s="390">
        <f t="shared" si="8"/>
        <v>7546.9</v>
      </c>
      <c r="G38" s="400"/>
      <c r="H38" s="388" t="s">
        <v>129</v>
      </c>
      <c r="I38" s="62">
        <f t="shared" si="0"/>
        <v>71361.289300000004</v>
      </c>
      <c r="J38" s="394">
        <f t="shared" si="1"/>
        <v>41.489121686046516</v>
      </c>
      <c r="L38" s="388" t="s">
        <v>129</v>
      </c>
      <c r="M38" s="66">
        <f t="shared" si="2"/>
        <v>76458.524250000002</v>
      </c>
      <c r="N38" s="394">
        <f t="shared" si="3"/>
        <v>44.452630377906978</v>
      </c>
      <c r="P38" s="388" t="s">
        <v>129</v>
      </c>
      <c r="Q38" s="448">
        <v>3969.5</v>
      </c>
      <c r="R38" s="446"/>
      <c r="S38" s="447"/>
    </row>
    <row r="39" spans="1:19" x14ac:dyDescent="0.25">
      <c r="A39" s="388" t="s">
        <v>61</v>
      </c>
      <c r="B39" s="389">
        <f t="shared" si="9"/>
        <v>157235.4768</v>
      </c>
      <c r="C39" s="390">
        <f t="shared" si="7"/>
        <v>91.415974883720935</v>
      </c>
      <c r="D39" s="400"/>
      <c r="E39" s="388" t="s">
        <v>61</v>
      </c>
      <c r="F39" s="390">
        <f t="shared" si="8"/>
        <v>8163.2</v>
      </c>
      <c r="G39" s="400"/>
      <c r="H39" s="388" t="s">
        <v>130</v>
      </c>
      <c r="I39" s="62">
        <f t="shared" si="0"/>
        <v>88198.92214000001</v>
      </c>
      <c r="J39" s="394">
        <f t="shared" si="1"/>
        <v>51.278443104651167</v>
      </c>
      <c r="L39" s="388" t="s">
        <v>130</v>
      </c>
      <c r="M39" s="66">
        <f t="shared" si="2"/>
        <v>94498.845150000008</v>
      </c>
      <c r="N39" s="394">
        <f t="shared" si="3"/>
        <v>54.94118904069768</v>
      </c>
      <c r="P39" s="388" t="s">
        <v>130</v>
      </c>
      <c r="Q39" s="448">
        <v>4906.1000000000004</v>
      </c>
      <c r="R39" s="446"/>
      <c r="S39" s="447"/>
    </row>
    <row r="40" spans="1:19" x14ac:dyDescent="0.25">
      <c r="A40" s="388" t="s">
        <v>62</v>
      </c>
      <c r="B40" s="389">
        <f t="shared" si="9"/>
        <v>168763.48454999999</v>
      </c>
      <c r="C40" s="390">
        <f t="shared" si="7"/>
        <v>98.118304970930225</v>
      </c>
      <c r="D40" s="400"/>
      <c r="E40" s="388" t="s">
        <v>62</v>
      </c>
      <c r="F40" s="390">
        <f t="shared" si="8"/>
        <v>8761.7000000000007</v>
      </c>
      <c r="G40" s="400"/>
      <c r="H40" s="388" t="s">
        <v>131</v>
      </c>
      <c r="I40" s="62">
        <f t="shared" si="0"/>
        <v>94401.125140000018</v>
      </c>
      <c r="J40" s="394">
        <f t="shared" si="1"/>
        <v>54.884375081395362</v>
      </c>
      <c r="L40" s="388" t="s">
        <v>131</v>
      </c>
      <c r="M40" s="66">
        <f t="shared" si="2"/>
        <v>101144.06265000001</v>
      </c>
      <c r="N40" s="394">
        <f t="shared" si="3"/>
        <v>58.804687587209308</v>
      </c>
      <c r="P40" s="388" t="s">
        <v>131</v>
      </c>
      <c r="Q40" s="448">
        <v>5251.1</v>
      </c>
      <c r="R40" s="446"/>
      <c r="S40" s="447"/>
    </row>
    <row r="41" spans="1:19" ht="15.75" thickBot="1" x14ac:dyDescent="0.3">
      <c r="A41" s="388" t="s">
        <v>63</v>
      </c>
      <c r="B41" s="389">
        <f t="shared" si="9"/>
        <v>93017.635800000004</v>
      </c>
      <c r="C41" s="390">
        <f t="shared" si="7"/>
        <v>54.080020813953489</v>
      </c>
      <c r="D41" s="400"/>
      <c r="E41" s="388" t="s">
        <v>63</v>
      </c>
      <c r="F41" s="390">
        <f t="shared" si="8"/>
        <v>4829.2</v>
      </c>
      <c r="G41" s="400"/>
      <c r="H41" s="392" t="s">
        <v>132</v>
      </c>
      <c r="I41" s="63">
        <f t="shared" si="0"/>
        <v>100594.33944000001</v>
      </c>
      <c r="J41" s="410">
        <f t="shared" si="1"/>
        <v>58.485081069767446</v>
      </c>
      <c r="L41" s="392" t="s">
        <v>132</v>
      </c>
      <c r="M41" s="214">
        <f t="shared" si="2"/>
        <v>107779.64939999999</v>
      </c>
      <c r="N41" s="410">
        <f t="shared" si="3"/>
        <v>62.662586860465112</v>
      </c>
      <c r="P41" s="392" t="s">
        <v>132</v>
      </c>
      <c r="Q41" s="449">
        <v>5595.6</v>
      </c>
      <c r="R41" s="446"/>
      <c r="S41" s="447"/>
    </row>
    <row r="42" spans="1:19" x14ac:dyDescent="0.25">
      <c r="A42" s="388" t="s">
        <v>64</v>
      </c>
      <c r="B42" s="389">
        <f t="shared" si="9"/>
        <v>107779.64939999999</v>
      </c>
      <c r="C42" s="390">
        <f t="shared" si="7"/>
        <v>62.662586860465112</v>
      </c>
      <c r="D42" s="400"/>
      <c r="E42" s="388" t="s">
        <v>92</v>
      </c>
      <c r="F42" s="390">
        <f t="shared" si="8"/>
        <v>5595.6</v>
      </c>
      <c r="G42" s="400"/>
      <c r="H42" s="388" t="s">
        <v>133</v>
      </c>
      <c r="I42" s="62">
        <f t="shared" si="0"/>
        <v>46726.858079999998</v>
      </c>
      <c r="J42" s="412">
        <f t="shared" si="1"/>
        <v>27.166777953488371</v>
      </c>
      <c r="L42" s="388" t="s">
        <v>133</v>
      </c>
      <c r="M42" s="66">
        <f t="shared" si="2"/>
        <v>50064.4908</v>
      </c>
      <c r="N42" s="411">
        <f t="shared" si="3"/>
        <v>29.107262093023255</v>
      </c>
      <c r="P42" s="388" t="s">
        <v>133</v>
      </c>
      <c r="Q42" s="448">
        <v>2599.1999999999998</v>
      </c>
      <c r="R42" s="446"/>
      <c r="S42" s="447"/>
    </row>
    <row r="43" spans="1:19" x14ac:dyDescent="0.25">
      <c r="A43" s="388" t="s">
        <v>65</v>
      </c>
      <c r="B43" s="389">
        <f t="shared" si="9"/>
        <v>116641.86555</v>
      </c>
      <c r="C43" s="390">
        <f t="shared" si="7"/>
        <v>67.815038110465125</v>
      </c>
      <c r="D43" s="400"/>
      <c r="E43" s="388" t="s">
        <v>65</v>
      </c>
      <c r="F43" s="390">
        <f t="shared" si="8"/>
        <v>6055.7</v>
      </c>
      <c r="G43" s="400"/>
      <c r="H43" s="388" t="s">
        <v>134</v>
      </c>
      <c r="I43" s="62">
        <f t="shared" si="0"/>
        <v>52114.684860000001</v>
      </c>
      <c r="J43" s="394">
        <f t="shared" si="1"/>
        <v>30.29923538372093</v>
      </c>
      <c r="L43" s="388" t="s">
        <v>134</v>
      </c>
      <c r="M43" s="66">
        <f t="shared" si="2"/>
        <v>55837.162349999999</v>
      </c>
      <c r="N43" s="394">
        <f t="shared" si="3"/>
        <v>32.46346648255814</v>
      </c>
      <c r="P43" s="388" t="s">
        <v>134</v>
      </c>
      <c r="Q43" s="448">
        <v>2898.9</v>
      </c>
      <c r="R43" s="446"/>
      <c r="S43" s="447"/>
    </row>
    <row r="44" spans="1:19" x14ac:dyDescent="0.25">
      <c r="A44" s="388" t="s">
        <v>66</v>
      </c>
      <c r="B44" s="389">
        <f t="shared" si="9"/>
        <v>128426.05125</v>
      </c>
      <c r="C44" s="390">
        <f t="shared" si="7"/>
        <v>74.666308866279067</v>
      </c>
      <c r="D44" s="400"/>
      <c r="E44" s="388" t="s">
        <v>66</v>
      </c>
      <c r="F44" s="390">
        <f t="shared" si="8"/>
        <v>6667.5</v>
      </c>
      <c r="G44" s="400"/>
      <c r="H44" s="388" t="s">
        <v>135</v>
      </c>
      <c r="I44" s="62">
        <f t="shared" si="0"/>
        <v>54798.710679999997</v>
      </c>
      <c r="J44" s="394">
        <f t="shared" si="1"/>
        <v>31.859715511627904</v>
      </c>
      <c r="L44" s="388" t="s">
        <v>135</v>
      </c>
      <c r="M44" s="66">
        <f t="shared" si="2"/>
        <v>58712.904300000002</v>
      </c>
      <c r="N44" s="394">
        <f t="shared" si="3"/>
        <v>34.135409476744186</v>
      </c>
      <c r="P44" s="388" t="s">
        <v>135</v>
      </c>
      <c r="Q44" s="448">
        <v>3048.2</v>
      </c>
      <c r="R44" s="446"/>
      <c r="S44" s="447"/>
    </row>
    <row r="45" spans="1:19" x14ac:dyDescent="0.25">
      <c r="A45" s="388" t="s">
        <v>67</v>
      </c>
      <c r="B45" s="389">
        <f t="shared" si="9"/>
        <v>139952.13284999999</v>
      </c>
      <c r="C45" s="390">
        <f t="shared" si="7"/>
        <v>81.367519098837207</v>
      </c>
      <c r="D45" s="400"/>
      <c r="E45" s="388" t="s">
        <v>67</v>
      </c>
      <c r="F45" s="390">
        <f t="shared" si="8"/>
        <v>7265.9</v>
      </c>
      <c r="G45" s="400"/>
      <c r="H45" s="388" t="s">
        <v>110</v>
      </c>
      <c r="I45" s="62">
        <f t="shared" si="0"/>
        <v>68553.219420000009</v>
      </c>
      <c r="J45" s="394">
        <f t="shared" si="1"/>
        <v>39.856522918604654</v>
      </c>
      <c r="L45" s="388" t="s">
        <v>110</v>
      </c>
      <c r="M45" s="66">
        <f t="shared" si="2"/>
        <v>73449.877949999995</v>
      </c>
      <c r="N45" s="394">
        <f t="shared" si="3"/>
        <v>42.703417412790692</v>
      </c>
      <c r="P45" s="388" t="s">
        <v>110</v>
      </c>
      <c r="Q45" s="448">
        <v>3813.3</v>
      </c>
      <c r="R45" s="446"/>
      <c r="S45" s="447"/>
    </row>
    <row r="46" spans="1:19" x14ac:dyDescent="0.25">
      <c r="A46" s="388" t="s">
        <v>69</v>
      </c>
      <c r="B46" s="389">
        <f t="shared" si="9"/>
        <v>151478.21445</v>
      </c>
      <c r="C46" s="390">
        <f t="shared" si="7"/>
        <v>88.068729331395346</v>
      </c>
      <c r="D46" s="400"/>
      <c r="E46" s="388" t="s">
        <v>69</v>
      </c>
      <c r="F46" s="390">
        <f t="shared" si="8"/>
        <v>7864.3</v>
      </c>
      <c r="G46" s="400"/>
      <c r="H46" s="388" t="s">
        <v>136</v>
      </c>
      <c r="I46" s="62">
        <f t="shared" si="0"/>
        <v>75568.000899999999</v>
      </c>
      <c r="J46" s="394">
        <f t="shared" si="1"/>
        <v>43.934884244186044</v>
      </c>
      <c r="L46" s="388" t="s">
        <v>136</v>
      </c>
      <c r="M46" s="66">
        <f t="shared" si="2"/>
        <v>80965.715250000008</v>
      </c>
      <c r="N46" s="394">
        <f t="shared" si="3"/>
        <v>47.073090261627911</v>
      </c>
      <c r="P46" s="388" t="s">
        <v>136</v>
      </c>
      <c r="Q46" s="448">
        <v>4203.5</v>
      </c>
      <c r="R46" s="446"/>
      <c r="S46" s="447"/>
    </row>
    <row r="47" spans="1:19" x14ac:dyDescent="0.25">
      <c r="A47" s="388" t="s">
        <v>68</v>
      </c>
      <c r="B47" s="389">
        <f t="shared" si="9"/>
        <v>162996.59144999998</v>
      </c>
      <c r="C47" s="390">
        <f t="shared" si="7"/>
        <v>94.765460145348825</v>
      </c>
      <c r="D47" s="400"/>
      <c r="E47" s="388" t="s">
        <v>68</v>
      </c>
      <c r="F47" s="390">
        <f t="shared" si="8"/>
        <v>8462.2999999999993</v>
      </c>
      <c r="G47" s="400"/>
      <c r="H47" s="388" t="s">
        <v>137</v>
      </c>
      <c r="I47" s="62">
        <f t="shared" si="0"/>
        <v>92331.926399999997</v>
      </c>
      <c r="J47" s="394">
        <f t="shared" si="1"/>
        <v>53.68135255813953</v>
      </c>
      <c r="L47" s="388" t="s">
        <v>137</v>
      </c>
      <c r="M47" s="66">
        <f t="shared" si="2"/>
        <v>98927.063999999998</v>
      </c>
      <c r="N47" s="394">
        <f t="shared" si="3"/>
        <v>57.515734883720931</v>
      </c>
      <c r="P47" s="388" t="s">
        <v>137</v>
      </c>
      <c r="Q47" s="448">
        <v>5136</v>
      </c>
      <c r="R47" s="446"/>
      <c r="S47" s="447"/>
    </row>
    <row r="48" spans="1:19" x14ac:dyDescent="0.25">
      <c r="A48" s="388" t="s">
        <v>70</v>
      </c>
      <c r="B48" s="395">
        <f>F48*15*(1+$F$7)</f>
        <v>68933.056200000006</v>
      </c>
      <c r="C48" s="430">
        <f t="shared" si="7"/>
        <v>40.077358255813955</v>
      </c>
      <c r="D48" s="425"/>
      <c r="E48" s="388" t="s">
        <v>70</v>
      </c>
      <c r="F48" s="390">
        <f t="shared" si="8"/>
        <v>3578.8</v>
      </c>
      <c r="G48" s="425"/>
      <c r="H48" s="388" t="s">
        <v>138</v>
      </c>
      <c r="I48" s="62">
        <f t="shared" si="0"/>
        <v>99224.461559999996</v>
      </c>
      <c r="J48" s="394">
        <f t="shared" si="1"/>
        <v>57.688640441860464</v>
      </c>
      <c r="L48" s="388" t="s">
        <v>138</v>
      </c>
      <c r="M48" s="66">
        <f t="shared" si="2"/>
        <v>106311.9231</v>
      </c>
      <c r="N48" s="394">
        <f t="shared" si="3"/>
        <v>61.809257616279069</v>
      </c>
      <c r="P48" s="388" t="s">
        <v>138</v>
      </c>
      <c r="Q48" s="448">
        <v>5519.4</v>
      </c>
      <c r="R48" s="446"/>
      <c r="S48" s="447"/>
    </row>
    <row r="49" spans="1:19" ht="15.75" thickBot="1" x14ac:dyDescent="0.3">
      <c r="A49" s="388" t="s">
        <v>71</v>
      </c>
      <c r="B49" s="395">
        <f t="shared" ref="B49:B53" si="10">F49*15*(1+$F$7)</f>
        <v>81718.839900000006</v>
      </c>
      <c r="C49" s="430">
        <f t="shared" si="7"/>
        <v>47.510953430232561</v>
      </c>
      <c r="D49" s="425"/>
      <c r="E49" s="388" t="s">
        <v>71</v>
      </c>
      <c r="F49" s="390">
        <f t="shared" si="8"/>
        <v>4242.6000000000004</v>
      </c>
      <c r="G49" s="425"/>
      <c r="H49" s="392" t="s">
        <v>139</v>
      </c>
      <c r="I49" s="63">
        <f t="shared" si="0"/>
        <v>106109.80575999999</v>
      </c>
      <c r="J49" s="410">
        <f t="shared" si="1"/>
        <v>61.691747534883717</v>
      </c>
      <c r="L49" s="392" t="s">
        <v>139</v>
      </c>
      <c r="M49" s="214">
        <f t="shared" si="2"/>
        <v>113689.0776</v>
      </c>
      <c r="N49" s="410">
        <f t="shared" si="3"/>
        <v>66.098300930232554</v>
      </c>
      <c r="P49" s="392" t="s">
        <v>139</v>
      </c>
      <c r="Q49" s="449">
        <v>5902.4</v>
      </c>
      <c r="R49" s="446"/>
      <c r="S49" s="447"/>
    </row>
    <row r="50" spans="1:19" x14ac:dyDescent="0.25">
      <c r="A50" s="388" t="s">
        <v>72</v>
      </c>
      <c r="B50" s="395">
        <f t="shared" si="10"/>
        <v>91547.983349999995</v>
      </c>
      <c r="C50" s="430">
        <f t="shared" si="7"/>
        <v>53.225571715116274</v>
      </c>
      <c r="D50" s="425"/>
      <c r="E50" s="388" t="s">
        <v>72</v>
      </c>
      <c r="F50" s="390">
        <f t="shared" si="8"/>
        <v>4752.8999999999996</v>
      </c>
      <c r="G50" s="425"/>
      <c r="H50" s="388" t="s">
        <v>140</v>
      </c>
      <c r="I50" s="62">
        <f t="shared" si="0"/>
        <v>47972.691899999998</v>
      </c>
      <c r="J50" s="412">
        <f t="shared" si="1"/>
        <v>27.891099941860464</v>
      </c>
      <c r="L50" s="388" t="s">
        <v>140</v>
      </c>
      <c r="M50" s="66">
        <f t="shared" si="2"/>
        <v>51399.312749999997</v>
      </c>
      <c r="N50" s="411">
        <f t="shared" si="3"/>
        <v>29.88332136627907</v>
      </c>
      <c r="P50" s="388" t="s">
        <v>140</v>
      </c>
      <c r="Q50" s="448">
        <v>2668.5</v>
      </c>
      <c r="R50" s="446"/>
      <c r="S50" s="447"/>
    </row>
    <row r="51" spans="1:19" x14ac:dyDescent="0.25">
      <c r="A51" s="388" t="s">
        <v>73</v>
      </c>
      <c r="B51" s="395">
        <f t="shared" si="10"/>
        <v>101144.06265000001</v>
      </c>
      <c r="C51" s="430">
        <f t="shared" si="7"/>
        <v>58.804687587209308</v>
      </c>
      <c r="D51" s="425"/>
      <c r="E51" s="388" t="s">
        <v>73</v>
      </c>
      <c r="F51" s="390">
        <f t="shared" si="8"/>
        <v>5251.1</v>
      </c>
      <c r="G51" s="425"/>
      <c r="H51" s="388" t="s">
        <v>141</v>
      </c>
      <c r="I51" s="62">
        <f t="shared" si="0"/>
        <v>54261.186420000005</v>
      </c>
      <c r="J51" s="394">
        <f t="shared" si="1"/>
        <v>31.547201406976747</v>
      </c>
      <c r="L51" s="388" t="s">
        <v>141</v>
      </c>
      <c r="M51" s="66">
        <f t="shared" si="2"/>
        <v>58136.98545</v>
      </c>
      <c r="N51" s="394">
        <f t="shared" si="3"/>
        <v>33.800572936046514</v>
      </c>
      <c r="P51" s="388" t="s">
        <v>141</v>
      </c>
      <c r="Q51" s="448">
        <v>3018.3</v>
      </c>
      <c r="R51" s="446"/>
      <c r="S51" s="447"/>
    </row>
    <row r="52" spans="1:19" x14ac:dyDescent="0.25">
      <c r="A52" s="388" t="s">
        <v>74</v>
      </c>
      <c r="B52" s="395">
        <f t="shared" si="10"/>
        <v>106311.9231</v>
      </c>
      <c r="C52" s="430">
        <f t="shared" si="7"/>
        <v>61.809257616279069</v>
      </c>
      <c r="D52" s="425"/>
      <c r="E52" s="388" t="s">
        <v>74</v>
      </c>
      <c r="F52" s="390">
        <f t="shared" si="8"/>
        <v>5519.4</v>
      </c>
      <c r="G52" s="425"/>
      <c r="H52" s="388" t="s">
        <v>142</v>
      </c>
      <c r="I52" s="62">
        <f t="shared" si="0"/>
        <v>57031.50376</v>
      </c>
      <c r="J52" s="394">
        <f t="shared" si="1"/>
        <v>33.157851023255816</v>
      </c>
      <c r="L52" s="388" t="s">
        <v>142</v>
      </c>
      <c r="M52" s="66">
        <f t="shared" si="2"/>
        <v>61105.1826</v>
      </c>
      <c r="N52" s="394">
        <f t="shared" si="3"/>
        <v>35.526268953488369</v>
      </c>
      <c r="P52" s="388" t="s">
        <v>142</v>
      </c>
      <c r="Q52" s="448">
        <v>3172.4</v>
      </c>
      <c r="R52" s="446"/>
      <c r="S52" s="447"/>
    </row>
    <row r="53" spans="1:19" ht="15.75" thickBot="1" x14ac:dyDescent="0.3">
      <c r="A53" s="396" t="s">
        <v>91</v>
      </c>
      <c r="B53" s="397">
        <f t="shared" si="10"/>
        <v>50064.4908</v>
      </c>
      <c r="C53" s="398">
        <f t="shared" si="7"/>
        <v>29.107262093023255</v>
      </c>
      <c r="D53" s="425"/>
      <c r="E53" s="396" t="s">
        <v>91</v>
      </c>
      <c r="F53" s="398">
        <f t="shared" si="8"/>
        <v>2599.1999999999998</v>
      </c>
      <c r="G53" s="425"/>
      <c r="H53" s="388" t="s">
        <v>143</v>
      </c>
      <c r="I53" s="62">
        <f t="shared" si="0"/>
        <v>71361.289300000004</v>
      </c>
      <c r="J53" s="394">
        <f t="shared" si="1"/>
        <v>41.489121686046516</v>
      </c>
      <c r="L53" s="388" t="s">
        <v>143</v>
      </c>
      <c r="M53" s="66">
        <f t="shared" si="2"/>
        <v>76458.524250000002</v>
      </c>
      <c r="N53" s="394">
        <f t="shared" si="3"/>
        <v>44.452630377906978</v>
      </c>
      <c r="P53" s="388" t="s">
        <v>143</v>
      </c>
      <c r="Q53" s="448">
        <v>3969.5</v>
      </c>
      <c r="R53" s="446"/>
      <c r="S53" s="447"/>
    </row>
    <row r="54" spans="1:19" ht="15.75" thickBot="1" x14ac:dyDescent="0.3">
      <c r="H54" s="392" t="s">
        <v>111</v>
      </c>
      <c r="I54" s="65">
        <f t="shared" si="0"/>
        <v>78376.070779999995</v>
      </c>
      <c r="J54" s="414">
        <f t="shared" si="1"/>
        <v>45.567483011627907</v>
      </c>
      <c r="L54" s="392" t="s">
        <v>111</v>
      </c>
      <c r="M54" s="67">
        <f t="shared" si="2"/>
        <v>83974.361550000001</v>
      </c>
      <c r="N54" s="393">
        <f t="shared" si="3"/>
        <v>48.822303226744189</v>
      </c>
      <c r="P54" s="392" t="s">
        <v>111</v>
      </c>
      <c r="Q54" s="449">
        <v>4359.7</v>
      </c>
      <c r="R54" s="446"/>
      <c r="S54" s="447"/>
    </row>
    <row r="55" spans="1:19" x14ac:dyDescent="0.25">
      <c r="A55" s="399"/>
      <c r="H55" s="415" t="s">
        <v>144</v>
      </c>
      <c r="I55" s="64">
        <f t="shared" si="0"/>
        <v>49227.514420000007</v>
      </c>
      <c r="J55" s="412">
        <f t="shared" si="1"/>
        <v>28.620647918604654</v>
      </c>
      <c r="L55" s="415" t="s">
        <v>144</v>
      </c>
      <c r="M55" s="68">
        <f t="shared" si="2"/>
        <v>52743.765449999999</v>
      </c>
      <c r="N55" s="394">
        <f t="shared" si="3"/>
        <v>30.664979912790699</v>
      </c>
      <c r="P55" s="415" t="s">
        <v>144</v>
      </c>
      <c r="Q55" s="451">
        <v>2738.3</v>
      </c>
      <c r="R55" s="446"/>
      <c r="S55" s="447"/>
    </row>
    <row r="56" spans="1:19" x14ac:dyDescent="0.25">
      <c r="H56" s="388" t="s">
        <v>145</v>
      </c>
      <c r="I56" s="62">
        <f t="shared" si="0"/>
        <v>55906.118520000004</v>
      </c>
      <c r="J56" s="394">
        <f t="shared" si="1"/>
        <v>32.503557279069767</v>
      </c>
      <c r="L56" s="388" t="s">
        <v>145</v>
      </c>
      <c r="M56" s="66">
        <f t="shared" si="2"/>
        <v>59899.412700000001</v>
      </c>
      <c r="N56" s="394">
        <f t="shared" si="3"/>
        <v>34.825239941860467</v>
      </c>
      <c r="P56" s="388" t="s">
        <v>145</v>
      </c>
      <c r="Q56" s="448">
        <v>3109.8</v>
      </c>
      <c r="R56" s="446"/>
      <c r="S56" s="447"/>
    </row>
    <row r="57" spans="1:19" ht="15.75" thickBot="1" x14ac:dyDescent="0.3">
      <c r="A57" s="416"/>
      <c r="B57" s="417"/>
      <c r="H57" s="392" t="s">
        <v>146</v>
      </c>
      <c r="I57" s="65">
        <f t="shared" si="0"/>
        <v>58717.783879999995</v>
      </c>
      <c r="J57" s="393">
        <f t="shared" si="1"/>
        <v>34.13824644186046</v>
      </c>
      <c r="L57" s="418" t="s">
        <v>146</v>
      </c>
      <c r="M57" s="67">
        <f t="shared" si="2"/>
        <v>62911.9113</v>
      </c>
      <c r="N57" s="393">
        <f t="shared" si="3"/>
        <v>36.576692616279068</v>
      </c>
      <c r="P57" s="418" t="s">
        <v>146</v>
      </c>
      <c r="Q57" s="452">
        <v>3266.2</v>
      </c>
      <c r="R57" s="446"/>
      <c r="S57" s="447"/>
    </row>
    <row r="58" spans="1:19" ht="15.75" thickBot="1" x14ac:dyDescent="0.3">
      <c r="A58" s="377"/>
      <c r="B58" s="400"/>
      <c r="H58" s="413" t="s">
        <v>147</v>
      </c>
      <c r="I58" s="213">
        <f t="shared" si="0"/>
        <v>50505.707559999995</v>
      </c>
      <c r="J58" s="420">
        <f t="shared" si="1"/>
        <v>29.363783465116278</v>
      </c>
      <c r="L58" s="419" t="s">
        <v>147</v>
      </c>
      <c r="M58" s="215">
        <f t="shared" si="2"/>
        <v>54113.258099999999</v>
      </c>
      <c r="N58" s="420">
        <f t="shared" si="3"/>
        <v>31.461196569767441</v>
      </c>
      <c r="P58" s="419" t="s">
        <v>147</v>
      </c>
      <c r="Q58" s="453">
        <v>2809.4</v>
      </c>
      <c r="R58" s="446"/>
      <c r="S58" s="447"/>
    </row>
    <row r="60" spans="1:19" x14ac:dyDescent="0.25">
      <c r="A60" s="421"/>
      <c r="B60" s="422" t="s">
        <v>211</v>
      </c>
      <c r="C60" s="421"/>
    </row>
    <row r="61" spans="1:19" x14ac:dyDescent="0.25">
      <c r="B61" s="375" t="s">
        <v>212</v>
      </c>
      <c r="C61" s="400" t="s">
        <v>213</v>
      </c>
    </row>
    <row r="62" spans="1:19" ht="45" x14ac:dyDescent="0.25">
      <c r="A62" s="423" t="s">
        <v>214</v>
      </c>
      <c r="B62" s="400">
        <f>B27/2</f>
        <v>23363.429039999999</v>
      </c>
      <c r="C62" s="400">
        <f>B53/2</f>
        <v>25032.2454</v>
      </c>
      <c r="E62" s="400"/>
    </row>
    <row r="63" spans="1:19" ht="15.75" thickBot="1" x14ac:dyDescent="0.3">
      <c r="B63" s="400"/>
      <c r="C63" s="400"/>
    </row>
    <row r="64" spans="1:19" ht="45.75" thickBot="1" x14ac:dyDescent="0.3">
      <c r="A64" s="584" t="s">
        <v>313</v>
      </c>
      <c r="B64" s="585"/>
      <c r="C64" s="585"/>
      <c r="D64" s="585"/>
      <c r="E64" s="585"/>
      <c r="F64" s="438" t="s">
        <v>314</v>
      </c>
      <c r="G64" s="438" t="s">
        <v>315</v>
      </c>
      <c r="H64" s="438" t="s">
        <v>316</v>
      </c>
      <c r="I64" s="438" t="s">
        <v>317</v>
      </c>
      <c r="J64" s="438" t="s">
        <v>318</v>
      </c>
      <c r="K64" s="439"/>
      <c r="L64" s="440" t="s">
        <v>319</v>
      </c>
    </row>
    <row r="65" spans="1:12" x14ac:dyDescent="0.25">
      <c r="A65" s="466" t="s">
        <v>336</v>
      </c>
      <c r="B65" s="461"/>
      <c r="C65" s="461"/>
      <c r="D65" s="461"/>
      <c r="E65" s="462"/>
      <c r="F65" s="463"/>
      <c r="G65" s="463"/>
      <c r="H65" s="463"/>
      <c r="I65" s="463"/>
      <c r="J65" s="463"/>
      <c r="K65" s="464"/>
      <c r="L65" s="465"/>
    </row>
    <row r="66" spans="1:12" x14ac:dyDescent="0.25">
      <c r="A66" s="586" t="s">
        <v>320</v>
      </c>
      <c r="B66" s="587"/>
      <c r="C66" s="587"/>
      <c r="D66" s="587"/>
      <c r="E66" s="588"/>
      <c r="F66" s="436" t="s">
        <v>321</v>
      </c>
      <c r="G66" s="437">
        <v>1.2500000000000001E-2</v>
      </c>
      <c r="H66" s="454">
        <f t="shared" ref="H66:H73" si="11">$Q$22*G66</f>
        <v>40.827500000000001</v>
      </c>
      <c r="I66" s="454">
        <f>H66*(1+$Q$7)</f>
        <v>52.426592750000005</v>
      </c>
      <c r="J66" s="454">
        <f>I66*12</f>
        <v>629.11911300000008</v>
      </c>
      <c r="K66" s="454"/>
      <c r="L66" s="455">
        <f>J66/1720</f>
        <v>0.36576692616279077</v>
      </c>
    </row>
    <row r="67" spans="1:12" x14ac:dyDescent="0.25">
      <c r="A67" s="575" t="s">
        <v>322</v>
      </c>
      <c r="B67" s="576"/>
      <c r="C67" s="576"/>
      <c r="D67" s="576"/>
      <c r="E67" s="577"/>
      <c r="F67" s="431" t="s">
        <v>323</v>
      </c>
      <c r="G67" s="433">
        <v>0.02</v>
      </c>
      <c r="H67" s="456">
        <f t="shared" si="11"/>
        <v>65.323999999999998</v>
      </c>
      <c r="I67" s="456">
        <f t="shared" ref="I67:I73" si="12">H67*(1+$Q$7)</f>
        <v>83.882548400000005</v>
      </c>
      <c r="J67" s="456">
        <f t="shared" ref="J67:J68" si="13">I67*12</f>
        <v>1006.5905808</v>
      </c>
      <c r="K67" s="456"/>
      <c r="L67" s="457">
        <f t="shared" ref="L67:L73" si="14">J67/1720</f>
        <v>0.58522708186046513</v>
      </c>
    </row>
    <row r="68" spans="1:12" x14ac:dyDescent="0.25">
      <c r="A68" s="575" t="s">
        <v>324</v>
      </c>
      <c r="B68" s="576"/>
      <c r="C68" s="576"/>
      <c r="D68" s="576"/>
      <c r="E68" s="577"/>
      <c r="F68" s="431" t="s">
        <v>325</v>
      </c>
      <c r="G68" s="433">
        <v>0.03</v>
      </c>
      <c r="H68" s="456">
        <f t="shared" si="11"/>
        <v>97.98599999999999</v>
      </c>
      <c r="I68" s="456">
        <f t="shared" si="12"/>
        <v>125.82382259999999</v>
      </c>
      <c r="J68" s="456">
        <f t="shared" si="13"/>
        <v>1509.8858711999999</v>
      </c>
      <c r="K68" s="456"/>
      <c r="L68" s="457">
        <f t="shared" si="14"/>
        <v>0.87784062279069763</v>
      </c>
    </row>
    <row r="69" spans="1:12" x14ac:dyDescent="0.25">
      <c r="A69" s="575" t="s">
        <v>326</v>
      </c>
      <c r="B69" s="576"/>
      <c r="C69" s="576"/>
      <c r="D69" s="576"/>
      <c r="E69" s="577"/>
      <c r="F69" s="431" t="s">
        <v>327</v>
      </c>
      <c r="G69" s="432">
        <v>6.25E-2</v>
      </c>
      <c r="H69" s="456">
        <f t="shared" si="11"/>
        <v>204.13749999999999</v>
      </c>
      <c r="I69" s="456">
        <f t="shared" si="12"/>
        <v>262.13296374999999</v>
      </c>
      <c r="J69" s="456">
        <f>I69*14</f>
        <v>3669.8614924999997</v>
      </c>
      <c r="K69" s="456"/>
      <c r="L69" s="457">
        <f t="shared" si="14"/>
        <v>2.1336404026162787</v>
      </c>
    </row>
    <row r="70" spans="1:12" x14ac:dyDescent="0.25">
      <c r="A70" s="575" t="s">
        <v>328</v>
      </c>
      <c r="B70" s="576"/>
      <c r="C70" s="576"/>
      <c r="D70" s="576"/>
      <c r="E70" s="577"/>
      <c r="F70" s="431" t="s">
        <v>329</v>
      </c>
      <c r="G70" s="432">
        <v>6.25E-2</v>
      </c>
      <c r="H70" s="456">
        <f t="shared" si="11"/>
        <v>204.13749999999999</v>
      </c>
      <c r="I70" s="456">
        <f t="shared" si="12"/>
        <v>262.13296374999999</v>
      </c>
      <c r="J70" s="456">
        <f t="shared" ref="J70:J73" si="15">I70*14</f>
        <v>3669.8614924999997</v>
      </c>
      <c r="K70" s="456"/>
      <c r="L70" s="457">
        <f t="shared" si="14"/>
        <v>2.1336404026162787</v>
      </c>
    </row>
    <row r="71" spans="1:12" x14ac:dyDescent="0.25">
      <c r="A71" s="575" t="s">
        <v>330</v>
      </c>
      <c r="B71" s="576"/>
      <c r="C71" s="576"/>
      <c r="D71" s="576"/>
      <c r="E71" s="577"/>
      <c r="F71" s="431" t="s">
        <v>331</v>
      </c>
      <c r="G71" s="432">
        <v>0.125</v>
      </c>
      <c r="H71" s="456">
        <f t="shared" si="11"/>
        <v>408.27499999999998</v>
      </c>
      <c r="I71" s="456">
        <f t="shared" si="12"/>
        <v>524.26592749999998</v>
      </c>
      <c r="J71" s="456">
        <f t="shared" si="15"/>
        <v>7339.7229849999994</v>
      </c>
      <c r="K71" s="456"/>
      <c r="L71" s="457">
        <f t="shared" si="14"/>
        <v>4.2672808052325575</v>
      </c>
    </row>
    <row r="72" spans="1:12" x14ac:dyDescent="0.25">
      <c r="A72" s="575" t="s">
        <v>332</v>
      </c>
      <c r="B72" s="576"/>
      <c r="C72" s="576"/>
      <c r="D72" s="576"/>
      <c r="E72" s="577"/>
      <c r="F72" s="431" t="s">
        <v>333</v>
      </c>
      <c r="G72" s="432">
        <v>7.4999999999999997E-2</v>
      </c>
      <c r="H72" s="456">
        <f t="shared" si="11"/>
        <v>244.96499999999997</v>
      </c>
      <c r="I72" s="456">
        <f t="shared" si="12"/>
        <v>314.55955649999999</v>
      </c>
      <c r="J72" s="456">
        <f t="shared" si="15"/>
        <v>4403.833791</v>
      </c>
      <c r="K72" s="456"/>
      <c r="L72" s="457">
        <f t="shared" si="14"/>
        <v>2.560368483139535</v>
      </c>
    </row>
    <row r="73" spans="1:12" ht="15.75" thickBot="1" x14ac:dyDescent="0.3">
      <c r="A73" s="578" t="s">
        <v>334</v>
      </c>
      <c r="B73" s="579"/>
      <c r="C73" s="579"/>
      <c r="D73" s="579"/>
      <c r="E73" s="580"/>
      <c r="F73" s="434" t="s">
        <v>333</v>
      </c>
      <c r="G73" s="435">
        <v>0.22500000000000001</v>
      </c>
      <c r="H73" s="458">
        <f t="shared" si="11"/>
        <v>734.89499999999998</v>
      </c>
      <c r="I73" s="458">
        <f t="shared" si="12"/>
        <v>943.67866949999996</v>
      </c>
      <c r="J73" s="458">
        <f t="shared" si="15"/>
        <v>13211.501372999999</v>
      </c>
      <c r="K73" s="458"/>
      <c r="L73" s="459">
        <f t="shared" si="14"/>
        <v>7.6811054494186042</v>
      </c>
    </row>
  </sheetData>
  <mergeCells count="16">
    <mergeCell ref="A5:C5"/>
    <mergeCell ref="H5:J5"/>
    <mergeCell ref="L5:N5"/>
    <mergeCell ref="A6:C6"/>
    <mergeCell ref="H6:J6"/>
    <mergeCell ref="L6:N6"/>
    <mergeCell ref="A70:E70"/>
    <mergeCell ref="A71:E71"/>
    <mergeCell ref="A72:E72"/>
    <mergeCell ref="A73:E73"/>
    <mergeCell ref="A32:C32"/>
    <mergeCell ref="A64:E64"/>
    <mergeCell ref="A66:E66"/>
    <mergeCell ref="A67:E67"/>
    <mergeCell ref="A68:E68"/>
    <mergeCell ref="A69:E69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5"/>
  <sheetViews>
    <sheetView workbookViewId="0">
      <selection activeCell="F25" sqref="F25"/>
    </sheetView>
  </sheetViews>
  <sheetFormatPr baseColWidth="10" defaultRowHeight="15" x14ac:dyDescent="0.25"/>
  <cols>
    <col min="2" max="2" width="78.85546875" style="366" customWidth="1"/>
    <col min="3" max="3" width="11.42578125" style="366"/>
  </cols>
  <sheetData>
    <row r="2" spans="1:3" ht="31.5" x14ac:dyDescent="0.25">
      <c r="A2" t="s">
        <v>302</v>
      </c>
      <c r="C2" s="367" t="s">
        <v>275</v>
      </c>
    </row>
    <row r="3" spans="1:3" x14ac:dyDescent="0.25">
      <c r="B3" s="368"/>
    </row>
    <row r="4" spans="1:3" ht="15.75" x14ac:dyDescent="0.25">
      <c r="B4" s="369" t="s">
        <v>55</v>
      </c>
      <c r="C4" s="369">
        <v>151200</v>
      </c>
    </row>
    <row r="5" spans="1:3" ht="15.75" x14ac:dyDescent="0.25">
      <c r="B5" s="369" t="s">
        <v>56</v>
      </c>
      <c r="C5" s="369">
        <v>140000</v>
      </c>
    </row>
    <row r="6" spans="1:3" ht="15.75" x14ac:dyDescent="0.25">
      <c r="B6" s="369" t="s">
        <v>57</v>
      </c>
      <c r="C6" s="369">
        <v>141000</v>
      </c>
    </row>
    <row r="7" spans="1:3" ht="15.75" x14ac:dyDescent="0.25">
      <c r="B7" s="369" t="s">
        <v>53</v>
      </c>
      <c r="C7" s="369">
        <v>151500</v>
      </c>
    </row>
    <row r="8" spans="1:3" ht="15.75" x14ac:dyDescent="0.25">
      <c r="B8" s="369" t="s">
        <v>54</v>
      </c>
      <c r="C8" s="369">
        <v>151000</v>
      </c>
    </row>
    <row r="9" spans="1:3" ht="15.75" x14ac:dyDescent="0.25">
      <c r="B9" s="369" t="s">
        <v>276</v>
      </c>
      <c r="C9" s="369">
        <v>150600</v>
      </c>
    </row>
    <row r="10" spans="1:3" ht="15.75" x14ac:dyDescent="0.25">
      <c r="B10" s="369" t="s">
        <v>277</v>
      </c>
      <c r="C10" s="369">
        <v>150610</v>
      </c>
    </row>
    <row r="11" spans="1:3" ht="15.75" x14ac:dyDescent="0.25">
      <c r="B11" s="370" t="s">
        <v>278</v>
      </c>
      <c r="C11" s="369">
        <v>110410</v>
      </c>
    </row>
    <row r="12" spans="1:3" ht="15.75" x14ac:dyDescent="0.25">
      <c r="B12" s="370" t="s">
        <v>279</v>
      </c>
      <c r="C12" s="369">
        <v>110420</v>
      </c>
    </row>
    <row r="13" spans="1:3" ht="15.75" x14ac:dyDescent="0.25">
      <c r="B13" s="370" t="s">
        <v>280</v>
      </c>
      <c r="C13" s="369">
        <v>150810</v>
      </c>
    </row>
    <row r="14" spans="1:3" ht="15.75" x14ac:dyDescent="0.25">
      <c r="B14" s="370" t="s">
        <v>281</v>
      </c>
      <c r="C14" s="369">
        <v>150820</v>
      </c>
    </row>
    <row r="15" spans="1:3" ht="15.75" x14ac:dyDescent="0.25">
      <c r="B15" s="370" t="s">
        <v>33</v>
      </c>
      <c r="C15" s="369">
        <v>150830</v>
      </c>
    </row>
    <row r="16" spans="1:3" ht="15.75" x14ac:dyDescent="0.25">
      <c r="B16" s="370" t="s">
        <v>282</v>
      </c>
      <c r="C16" s="369">
        <v>150840</v>
      </c>
    </row>
    <row r="17" spans="1:3" ht="15.75" x14ac:dyDescent="0.25">
      <c r="B17" s="370" t="s">
        <v>38</v>
      </c>
      <c r="C17" s="369">
        <v>182600</v>
      </c>
    </row>
    <row r="18" spans="1:3" ht="15.75" x14ac:dyDescent="0.25">
      <c r="B18" s="370" t="s">
        <v>283</v>
      </c>
      <c r="C18" s="369">
        <v>182300</v>
      </c>
    </row>
    <row r="19" spans="1:3" ht="15.75" x14ac:dyDescent="0.25">
      <c r="B19" s="370" t="s">
        <v>39</v>
      </c>
      <c r="C19" s="369">
        <v>182400</v>
      </c>
    </row>
    <row r="20" spans="1:3" ht="15.75" x14ac:dyDescent="0.25">
      <c r="B20" s="370" t="s">
        <v>284</v>
      </c>
      <c r="C20" s="369">
        <v>182500</v>
      </c>
    </row>
    <row r="21" spans="1:3" ht="15.75" x14ac:dyDescent="0.25">
      <c r="B21" s="371" t="s">
        <v>285</v>
      </c>
      <c r="C21" s="369">
        <v>150200</v>
      </c>
    </row>
    <row r="22" spans="1:3" ht="15.75" x14ac:dyDescent="0.25">
      <c r="B22" s="371" t="s">
        <v>286</v>
      </c>
      <c r="C22" s="369">
        <v>150700</v>
      </c>
    </row>
    <row r="23" spans="1:3" ht="15.75" x14ac:dyDescent="0.25">
      <c r="B23" s="371" t="s">
        <v>43</v>
      </c>
      <c r="C23" s="369">
        <v>150300</v>
      </c>
    </row>
    <row r="24" spans="1:3" ht="15.75" x14ac:dyDescent="0.25">
      <c r="B24" s="371" t="s">
        <v>44</v>
      </c>
      <c r="C24" s="369">
        <v>150310</v>
      </c>
    </row>
    <row r="25" spans="1:3" ht="15.75" x14ac:dyDescent="0.25">
      <c r="B25" s="371" t="s">
        <v>45</v>
      </c>
      <c r="C25" s="369">
        <v>150320</v>
      </c>
    </row>
    <row r="26" spans="1:3" ht="15.75" x14ac:dyDescent="0.25">
      <c r="B26" s="371" t="s">
        <v>287</v>
      </c>
      <c r="C26" s="369">
        <v>155210</v>
      </c>
    </row>
    <row r="27" spans="1:3" ht="15.75" x14ac:dyDescent="0.25">
      <c r="B27" s="371" t="s">
        <v>288</v>
      </c>
      <c r="C27" s="369">
        <v>155220</v>
      </c>
    </row>
    <row r="28" spans="1:3" ht="15.75" x14ac:dyDescent="0.25">
      <c r="B28" s="371" t="s">
        <v>289</v>
      </c>
      <c r="C28" s="369">
        <v>155250</v>
      </c>
    </row>
    <row r="29" spans="1:3" ht="15.75" x14ac:dyDescent="0.25">
      <c r="B29" s="371" t="s">
        <v>290</v>
      </c>
      <c r="C29" s="369">
        <v>155110</v>
      </c>
    </row>
    <row r="30" spans="1:3" ht="15.75" x14ac:dyDescent="0.25">
      <c r="B30" s="371" t="s">
        <v>50</v>
      </c>
      <c r="C30" s="369">
        <v>155140</v>
      </c>
    </row>
    <row r="31" spans="1:3" ht="15.75" x14ac:dyDescent="0.25">
      <c r="A31" t="s">
        <v>303</v>
      </c>
      <c r="B31" s="372"/>
      <c r="C31" s="372"/>
    </row>
    <row r="32" spans="1:3" ht="15.75" x14ac:dyDescent="0.25">
      <c r="B32" s="371" t="s">
        <v>172</v>
      </c>
      <c r="C32" s="369">
        <v>152060</v>
      </c>
    </row>
    <row r="33" spans="2:3" ht="15.75" x14ac:dyDescent="0.25">
      <c r="B33" s="371" t="s">
        <v>173</v>
      </c>
      <c r="C33" s="369">
        <v>152040</v>
      </c>
    </row>
    <row r="34" spans="2:3" ht="15.75" x14ac:dyDescent="0.25">
      <c r="B34" s="371" t="s">
        <v>174</v>
      </c>
      <c r="C34" s="369">
        <v>152030</v>
      </c>
    </row>
    <row r="35" spans="2:3" ht="15.75" x14ac:dyDescent="0.25">
      <c r="B35" s="369" t="s">
        <v>291</v>
      </c>
      <c r="C35" s="369">
        <v>152500</v>
      </c>
    </row>
    <row r="36" spans="2:3" ht="15.75" x14ac:dyDescent="0.25">
      <c r="B36" s="369" t="s">
        <v>176</v>
      </c>
      <c r="C36" s="369">
        <v>152600</v>
      </c>
    </row>
    <row r="37" spans="2:3" ht="15.75" x14ac:dyDescent="0.25">
      <c r="B37" s="371" t="s">
        <v>177</v>
      </c>
      <c r="C37" s="369">
        <v>152700</v>
      </c>
    </row>
    <row r="38" spans="2:3" ht="15.75" x14ac:dyDescent="0.25">
      <c r="B38" s="369" t="s">
        <v>292</v>
      </c>
      <c r="C38" s="369">
        <v>152400</v>
      </c>
    </row>
    <row r="39" spans="2:3" ht="15.75" x14ac:dyDescent="0.25">
      <c r="B39" s="371" t="s">
        <v>178</v>
      </c>
      <c r="C39" s="369">
        <v>152810</v>
      </c>
    </row>
    <row r="40" spans="2:3" ht="15.75" x14ac:dyDescent="0.25">
      <c r="B40" s="371" t="s">
        <v>293</v>
      </c>
      <c r="C40" s="369">
        <v>151610</v>
      </c>
    </row>
    <row r="41" spans="2:3" ht="15.75" x14ac:dyDescent="0.25">
      <c r="B41" s="371" t="s">
        <v>294</v>
      </c>
      <c r="C41" s="369">
        <v>151620</v>
      </c>
    </row>
    <row r="42" spans="2:3" ht="15.75" x14ac:dyDescent="0.25">
      <c r="B42" s="371" t="s">
        <v>295</v>
      </c>
      <c r="C42" s="369">
        <v>151640</v>
      </c>
    </row>
    <row r="43" spans="2:3" ht="15.75" x14ac:dyDescent="0.25">
      <c r="B43" s="371" t="s">
        <v>296</v>
      </c>
      <c r="C43" s="369">
        <v>151650</v>
      </c>
    </row>
    <row r="44" spans="2:3" ht="15.75" x14ac:dyDescent="0.25">
      <c r="B44" s="371" t="s">
        <v>297</v>
      </c>
      <c r="C44" s="369">
        <v>151660</v>
      </c>
    </row>
    <row r="45" spans="2:3" ht="15.75" x14ac:dyDescent="0.25">
      <c r="B45" s="371" t="s">
        <v>184</v>
      </c>
      <c r="C45" s="369">
        <v>151810</v>
      </c>
    </row>
    <row r="46" spans="2:3" ht="15.75" x14ac:dyDescent="0.25">
      <c r="B46" s="371" t="s">
        <v>185</v>
      </c>
      <c r="C46" s="369">
        <v>151820</v>
      </c>
    </row>
    <row r="47" spans="2:3" ht="15.75" x14ac:dyDescent="0.25">
      <c r="B47" s="369" t="s">
        <v>186</v>
      </c>
      <c r="C47" s="369">
        <v>151730</v>
      </c>
    </row>
    <row r="48" spans="2:3" ht="15.75" x14ac:dyDescent="0.25">
      <c r="B48" s="369" t="s">
        <v>187</v>
      </c>
      <c r="C48" s="369">
        <v>151900</v>
      </c>
    </row>
    <row r="49" spans="2:3" ht="15.75" x14ac:dyDescent="0.25">
      <c r="B49" s="369" t="s">
        <v>188</v>
      </c>
      <c r="C49" s="369">
        <v>152200</v>
      </c>
    </row>
    <row r="50" spans="2:3" ht="15.75" x14ac:dyDescent="0.25">
      <c r="B50" s="371" t="s">
        <v>189</v>
      </c>
      <c r="C50" s="369">
        <v>152910</v>
      </c>
    </row>
    <row r="51" spans="2:3" ht="15.75" x14ac:dyDescent="0.25">
      <c r="B51" s="371" t="s">
        <v>190</v>
      </c>
      <c r="C51" s="369">
        <v>152920</v>
      </c>
    </row>
    <row r="52" spans="2:3" ht="15.75" x14ac:dyDescent="0.25">
      <c r="B52" s="371" t="s">
        <v>298</v>
      </c>
      <c r="C52" s="369">
        <v>153110</v>
      </c>
    </row>
    <row r="53" spans="2:3" ht="15.75" x14ac:dyDescent="0.25">
      <c r="B53" s="371" t="s">
        <v>192</v>
      </c>
      <c r="C53" s="369">
        <v>153120</v>
      </c>
    </row>
    <row r="54" spans="2:3" ht="15.75" x14ac:dyDescent="0.25">
      <c r="B54" s="371" t="s">
        <v>299</v>
      </c>
      <c r="C54" s="369">
        <v>153510</v>
      </c>
    </row>
    <row r="55" spans="2:3" ht="15.75" x14ac:dyDescent="0.25">
      <c r="B55" s="371" t="s">
        <v>194</v>
      </c>
      <c r="C55" s="369">
        <v>153520</v>
      </c>
    </row>
    <row r="56" spans="2:3" ht="15.75" x14ac:dyDescent="0.25">
      <c r="B56" s="371" t="s">
        <v>195</v>
      </c>
      <c r="C56" s="369">
        <v>153410</v>
      </c>
    </row>
    <row r="57" spans="2:3" ht="15.75" x14ac:dyDescent="0.25">
      <c r="B57" s="371" t="s">
        <v>197</v>
      </c>
      <c r="C57" s="369">
        <v>153430</v>
      </c>
    </row>
    <row r="58" spans="2:3" ht="15.75" x14ac:dyDescent="0.25">
      <c r="B58" s="371" t="s">
        <v>198</v>
      </c>
      <c r="C58" s="369">
        <v>153440</v>
      </c>
    </row>
    <row r="59" spans="2:3" ht="15.75" x14ac:dyDescent="0.25">
      <c r="B59" s="371" t="s">
        <v>196</v>
      </c>
      <c r="C59" s="369">
        <v>153450</v>
      </c>
    </row>
    <row r="60" spans="2:3" ht="15.75" x14ac:dyDescent="0.25">
      <c r="B60" s="371" t="s">
        <v>304</v>
      </c>
      <c r="C60" s="373">
        <v>153600</v>
      </c>
    </row>
    <row r="61" spans="2:3" ht="15.75" x14ac:dyDescent="0.25">
      <c r="B61" s="371" t="s">
        <v>305</v>
      </c>
      <c r="C61" s="373">
        <v>151710</v>
      </c>
    </row>
    <row r="62" spans="2:3" ht="15.75" x14ac:dyDescent="0.25">
      <c r="B62" s="371" t="s">
        <v>306</v>
      </c>
      <c r="C62" s="373">
        <v>151740</v>
      </c>
    </row>
    <row r="63" spans="2:3" ht="15.75" x14ac:dyDescent="0.25">
      <c r="B63" s="369" t="s">
        <v>202</v>
      </c>
      <c r="C63" s="369">
        <v>152300</v>
      </c>
    </row>
    <row r="64" spans="2:3" ht="15.75" x14ac:dyDescent="0.25">
      <c r="B64" s="369" t="s">
        <v>300</v>
      </c>
      <c r="C64" s="369">
        <v>153800</v>
      </c>
    </row>
    <row r="65" spans="2:3" ht="15.75" x14ac:dyDescent="0.25">
      <c r="B65" s="369" t="s">
        <v>301</v>
      </c>
      <c r="C65" s="369">
        <v>153300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LEITFADEN</vt:lpstr>
      <vt:lpstr>1) Kalkulation</vt:lpstr>
      <vt:lpstr>2) Investitionen</vt:lpstr>
      <vt:lpstr>3) Sachkosten</vt:lpstr>
      <vt:lpstr>Interna</vt:lpstr>
      <vt:lpstr>Gehälter</vt:lpstr>
      <vt:lpstr>Einrichtungen</vt:lpstr>
      <vt:lpstr>'1) Kalkulation'!Druckbereich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Heckel Tatjana</dc:creator>
  <cp:lastModifiedBy>Heckel Tatjana</cp:lastModifiedBy>
  <cp:lastPrinted>2024-08-06T13:05:52Z</cp:lastPrinted>
  <dcterms:created xsi:type="dcterms:W3CDTF">2022-10-27T12:31:22Z</dcterms:created>
  <dcterms:modified xsi:type="dcterms:W3CDTF">2024-10-21T13:17:03Z</dcterms:modified>
</cp:coreProperties>
</file>